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AUDLEA24\Worksheets\"/>
    </mc:Choice>
  </mc:AlternateContent>
  <xr:revisionPtr revIDLastSave="0" documentId="8_{0F899457-1C45-44BE-AE8D-1B8D291CFD49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Sheet1!$A$1:$D$207</definedName>
    <definedName name="_xlnm.Print_Area" localSheetId="1">Sheet2!$A$1:$G$23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C114" i="1" s="1"/>
  <c r="C113" i="1"/>
  <c r="D114" i="1" s="1"/>
  <c r="C133" i="1"/>
  <c r="C42" i="1"/>
  <c r="C173" i="1" l="1"/>
  <c r="C63" i="1" l="1"/>
  <c r="D66" i="1" s="1"/>
  <c r="C161" i="1" l="1"/>
  <c r="D64" i="1"/>
  <c r="C65" i="1" s="1"/>
  <c r="C32" i="1"/>
  <c r="D32" i="1"/>
  <c r="D104" i="1" l="1"/>
  <c r="C105" i="1" s="1"/>
  <c r="D106" i="1" s="1"/>
  <c r="D190" i="1"/>
  <c r="C96" i="1"/>
  <c r="C190" i="1"/>
  <c r="D96" i="1"/>
  <c r="C99" i="1" s="1"/>
  <c r="C104" i="1"/>
  <c r="D149" i="1"/>
  <c r="C107" i="1" l="1"/>
  <c r="C97" i="1"/>
  <c r="D98" i="1" s="1"/>
  <c r="D150" i="1" l="1"/>
  <c r="C148" i="1"/>
  <c r="D105" i="1"/>
  <c r="D151" i="1" l="1"/>
  <c r="C153" i="1" s="1"/>
  <c r="D152" i="1" s="1"/>
  <c r="C151" i="1"/>
  <c r="D153" i="1" s="1"/>
  <c r="C152" i="1" s="1"/>
  <c r="D107" i="1"/>
  <c r="D182" i="1"/>
  <c r="D97" i="1"/>
  <c r="C98" i="1" s="1"/>
  <c r="D177" i="1"/>
  <c r="C177" i="1"/>
  <c r="C106" i="1"/>
  <c r="C171" i="1"/>
  <c r="C158" i="1"/>
  <c r="C140" i="1"/>
  <c r="C115" i="1"/>
  <c r="D116" i="1" s="1"/>
  <c r="D122" i="1"/>
  <c r="D124" i="1" s="1"/>
  <c r="D56" i="1"/>
  <c r="C49" i="1"/>
  <c r="D50" i="1" s="1"/>
  <c r="C178" i="1" l="1"/>
  <c r="C181" i="1"/>
  <c r="C168" i="1"/>
  <c r="C123" i="1"/>
  <c r="C121" i="1"/>
  <c r="C183" i="1" s="1"/>
  <c r="D99" i="1"/>
  <c r="C56" i="1"/>
  <c r="D134" i="1"/>
  <c r="C206" i="1" s="1"/>
  <c r="D133" i="1"/>
  <c r="C134" i="1" s="1"/>
  <c r="C80" i="1"/>
  <c r="C165" i="1" s="1"/>
  <c r="D192" i="1" l="1"/>
  <c r="C192" i="1"/>
  <c r="D191" i="1"/>
  <c r="C191" i="1"/>
  <c r="D189" i="1"/>
  <c r="C189" i="1"/>
  <c r="D188" i="1"/>
  <c r="C188" i="1"/>
  <c r="D141" i="1"/>
  <c r="C142" i="1" s="1"/>
  <c r="D143" i="1" s="1"/>
  <c r="C91" i="1"/>
  <c r="D72" i="1"/>
  <c r="C72" i="1"/>
  <c r="D73" i="1" s="1"/>
  <c r="C58" i="1"/>
  <c r="D58" i="1"/>
  <c r="C75" i="1" l="1"/>
  <c r="D92" i="1"/>
  <c r="D180" i="1" s="1"/>
  <c r="D184" i="1" s="1"/>
  <c r="C198" i="1" s="1"/>
  <c r="C167" i="1"/>
  <c r="C74" i="1"/>
  <c r="C162" i="1"/>
  <c r="D193" i="1"/>
  <c r="C193" i="1"/>
  <c r="C169" i="1"/>
  <c r="C73" i="1"/>
  <c r="C163" i="1" s="1"/>
  <c r="D75" i="1"/>
  <c r="D129" i="1"/>
  <c r="C128" i="1" s="1"/>
  <c r="C205" i="1" s="1"/>
  <c r="D74" i="1" l="1"/>
  <c r="C87" i="1" l="1"/>
  <c r="C179" i="1" s="1"/>
  <c r="C184" i="1" s="1"/>
  <c r="C199" i="1" s="1"/>
  <c r="D80" i="1" l="1"/>
  <c r="C164" i="1" s="1"/>
  <c r="C57" i="1" l="1"/>
  <c r="D59" i="1" l="1"/>
  <c r="C160" i="1"/>
  <c r="D57" i="1"/>
  <c r="C159" i="1" s="1"/>
  <c r="C59" i="1" l="1"/>
  <c r="F17" i="2" l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17" i="2" l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7" i="2"/>
  <c r="B18" i="2" l="1"/>
  <c r="C18" i="2"/>
  <c r="E18" i="2"/>
  <c r="D81" i="1" l="1"/>
  <c r="C204" i="1" s="1"/>
  <c r="D83" i="1"/>
  <c r="C83" i="1"/>
  <c r="C81" i="1"/>
  <c r="C203" i="1" s="1"/>
  <c r="D88" i="1"/>
  <c r="C166" i="1" s="1"/>
  <c r="C82" i="1" l="1"/>
  <c r="D82" i="1"/>
  <c r="C170" i="1"/>
  <c r="C197" i="1" s="1"/>
  <c r="C172" i="1" l="1"/>
  <c r="C174" i="1" s="1"/>
  <c r="C207" i="1"/>
  <c r="F18" i="2"/>
  <c r="C200" i="1" l="1"/>
</calcChain>
</file>

<file path=xl/sharedStrings.xml><?xml version="1.0" encoding="utf-8"?>
<sst xmlns="http://schemas.openxmlformats.org/spreadsheetml/2006/main" count="255" uniqueCount="187">
  <si>
    <t>a1</t>
  </si>
  <si>
    <t>a2</t>
  </si>
  <si>
    <t xml:space="preserve">           Prior Period Adjustment to Net Position</t>
  </si>
  <si>
    <t>Db</t>
  </si>
  <si>
    <t>Cr</t>
  </si>
  <si>
    <t xml:space="preserve">            9200 - Ending Net Position</t>
  </si>
  <si>
    <t>a4</t>
  </si>
  <si>
    <t>a3</t>
  </si>
  <si>
    <t>Informaton from the District's Records:</t>
  </si>
  <si>
    <t xml:space="preserve">b1 </t>
  </si>
  <si>
    <t>b2</t>
  </si>
  <si>
    <t>a5</t>
  </si>
  <si>
    <t>a6</t>
  </si>
  <si>
    <t>a7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</si>
  <si>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</si>
  <si>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</si>
  <si>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</si>
  <si>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</si>
  <si>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</si>
  <si>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</si>
  <si>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</si>
  <si>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</si>
  <si>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</si>
  <si>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 xml:space="preserve">    Adjusting Entry #1</t>
  </si>
  <si>
    <t xml:space="preserve">    Adjusting Entry #2</t>
  </si>
  <si>
    <t xml:space="preserve">    Adjusting Entry #3</t>
  </si>
  <si>
    <t xml:space="preserve">    Adjusting Entry #4</t>
  </si>
  <si>
    <t xml:space="preserve">    Adjusting Entry #5</t>
  </si>
  <si>
    <t xml:space="preserve">    Adjusting Entry #6</t>
  </si>
  <si>
    <t>Contributions made after the measurement date and before the end of FY under Audit</t>
  </si>
  <si>
    <t>Contributions made during the FY under Audit that were made before the measurement date</t>
  </si>
  <si>
    <t>Function</t>
  </si>
  <si>
    <t>Current FY Contributions after Measurement Date</t>
  </si>
  <si>
    <t>Current FY Contributions before Measurement Date</t>
  </si>
  <si>
    <t>percentage</t>
  </si>
  <si>
    <t xml:space="preserve">  Total Adjusting Entries to Net Pension Liability (Proportionate Share)</t>
  </si>
  <si>
    <t>a8</t>
  </si>
  <si>
    <t>made after the measurement date must be de-expended and recorded as a Deferred Resource</t>
  </si>
  <si>
    <t>Outflow</t>
  </si>
  <si>
    <t>a18</t>
  </si>
  <si>
    <t>a19</t>
  </si>
  <si>
    <t>Enter Items in the Green Colored Cells</t>
  </si>
  <si>
    <t xml:space="preserve">            3900 - Unrestricted Net Position</t>
  </si>
  <si>
    <t>Contributions paid to TRS subsequent to the Measurement Date</t>
  </si>
  <si>
    <t xml:space="preserve">  Total reported in Exhibit A-1</t>
  </si>
  <si>
    <t>Check to see if impact on ending net position is the same for A-1 as it is on B1.</t>
  </si>
  <si>
    <t xml:space="preserve">  Impact on Exhibit A-1</t>
  </si>
  <si>
    <t xml:space="preserve">       Impact of adjustments on the ending net position on Exhibit A-1</t>
  </si>
  <si>
    <t xml:space="preserve">  Impact on Exhibit B-1</t>
  </si>
  <si>
    <t xml:space="preserve">         Total credits to expenses</t>
  </si>
  <si>
    <t xml:space="preserve">         Total debits to expenses</t>
  </si>
  <si>
    <t xml:space="preserve">       Impact of adjustments on the ending net position on Exhibit B-1</t>
  </si>
  <si>
    <t>total</t>
  </si>
  <si>
    <t>Pension Expense for Adj. Entry #4</t>
  </si>
  <si>
    <t>Worksheet for Adjustment for GASB75</t>
  </si>
  <si>
    <t>District's Proportionate Share of OPEB expense not including those related to Deferred Outflows/inflows</t>
  </si>
  <si>
    <t>Changes in Assumptions</t>
  </si>
  <si>
    <t>Net Difference Between Projected and Actual Investment Earnings</t>
  </si>
  <si>
    <t>Differences Between Expected and Actual Experience</t>
  </si>
  <si>
    <t>b3</t>
  </si>
  <si>
    <t xml:space="preserve">            2596 - Net OPEB Liability (District's proporationate Share)</t>
  </si>
  <si>
    <t xml:space="preserve">   must be recorded for their impact on the calculation of the ending net OPEB liability. (C11-C14)</t>
  </si>
  <si>
    <t>on Net OPEB Liability</t>
  </si>
  <si>
    <t xml:space="preserve">           60xx - expenditures  (Note this entry MUST be made for each function</t>
  </si>
  <si>
    <t xml:space="preserve">           9200 - Ending Net Position</t>
  </si>
  <si>
    <t xml:space="preserve">           3900 - Unrestricted Net Position</t>
  </si>
  <si>
    <t xml:space="preserve">     Current Year OPEB Expense:</t>
  </si>
  <si>
    <t xml:space="preserve">Reconciliation   - Total Net OPEB Liability after Adjustments must equal TRS Ending Net OPEB Liability </t>
  </si>
  <si>
    <t>THIS SECTION PROVIDES RECONCILIATION TABLES AND INFORMATION FOR DEFERRED OUTFLOWS AND INFLOWS</t>
  </si>
  <si>
    <t xml:space="preserve"> in the Fund Level Statements related to the TRS OPEBs</t>
  </si>
  <si>
    <t xml:space="preserve">           5800 - State Revenues (Note:  This will reduce Program Revenue in Exhibit B-1)</t>
  </si>
  <si>
    <t>Plan OPEB Expense as both a revenue and an expense of the District.</t>
  </si>
  <si>
    <t xml:space="preserve">           5800 - State Revenues (Note:  This will increase Program Revenue in Exhibit B-1)</t>
  </si>
  <si>
    <t>a20</t>
  </si>
  <si>
    <t xml:space="preserve"> </t>
  </si>
  <si>
    <t xml:space="preserve">due to the Federal Retiree Drug Subsidy made directly to TRS.  This entry records the subsidy  </t>
  </si>
  <si>
    <t>revenue from Federal sources.  (Note:  This revenue will be allocated by function  revenue reported</t>
  </si>
  <si>
    <t>in the program revenues reported on the GW Statement of Activities.</t>
  </si>
  <si>
    <t xml:space="preserve">           2596 - Net OPEB Liability (District's proporationate Share)</t>
  </si>
  <si>
    <t xml:space="preserve">         Total debits to Revenues</t>
  </si>
  <si>
    <t xml:space="preserve">         Total credits to Revenues</t>
  </si>
  <si>
    <t>The following information is from the TRS OPEB Amounts by Employer:</t>
  </si>
  <si>
    <t>The following information is from the TRS OPEB Expense Detail by Employer:</t>
  </si>
  <si>
    <r>
      <t xml:space="preserve">    </t>
    </r>
    <r>
      <rPr>
        <b/>
        <sz val="11"/>
        <color theme="1"/>
        <rFont val="Calibri"/>
        <family val="2"/>
        <scheme val="minor"/>
      </rPr>
      <t>Recognized</t>
    </r>
    <r>
      <rPr>
        <sz val="11"/>
        <color theme="1"/>
        <rFont val="Calibri"/>
        <family val="2"/>
        <scheme val="minor"/>
      </rPr>
      <t xml:space="preserve"> Changes in Deferred Outflows and (Inflows) included in OPEB expense:</t>
    </r>
  </si>
  <si>
    <t>a9a</t>
  </si>
  <si>
    <t>Changes in Proportion &amp; Difference Between Employer Cont. &amp; proportionate share (Column 12)</t>
  </si>
  <si>
    <t>Changes in Assumptions (Column 10)</t>
  </si>
  <si>
    <t>Differences between expected and actual Experience (Column 9)</t>
  </si>
  <si>
    <t>Net Difference Between Projected and Actual Investment Earnings (Column 11)</t>
  </si>
  <si>
    <t>This following  information is found in the TRS Schedule of OPEB Amounts by Employer:</t>
  </si>
  <si>
    <t>Proportionate Share for District (Column 2)</t>
  </si>
  <si>
    <t xml:space="preserve">               Outflow</t>
  </si>
  <si>
    <t xml:space="preserve">        Inflow</t>
  </si>
  <si>
    <t>The following is from the Schedule of On-Behalf Contributions Related to OPEBs</t>
  </si>
  <si>
    <t xml:space="preserve">            6xxx - Expenses by Function</t>
  </si>
  <si>
    <t xml:space="preserve">Liability must be recorded.   Please note this DOES NOT include the districts share of the </t>
  </si>
  <si>
    <t xml:space="preserve">           6xxx - expenditures  (Note this entry MUST be made for each function</t>
  </si>
  <si>
    <t xml:space="preserve">           5900 - Federal Revenues</t>
  </si>
  <si>
    <t>measurement period must be treated as an item reducing the OPEB Expenses.  This is found in Column 7 of</t>
  </si>
  <si>
    <t>the Pension Expense Detail schedule.  This will reduce the plan expense and reduce the ending OPEB Liability</t>
  </si>
  <si>
    <t>and will reduce the District's share of these expenses.</t>
  </si>
  <si>
    <t>The amount of Deferred Outflows and Inflows calculated from the adjustments made above are:</t>
  </si>
  <si>
    <t xml:space="preserve">           Outflows</t>
  </si>
  <si>
    <t xml:space="preserve">       Inflows</t>
  </si>
  <si>
    <t>The amount of Accumulated Deferered Outflows and Inflows reported by TRS plus the contribution made</t>
  </si>
  <si>
    <t>after the end of the measurement period is as follows:</t>
  </si>
  <si>
    <t xml:space="preserve">          Outflows</t>
  </si>
  <si>
    <t>Changes in Proportion and Difference Between Employer Contribution and Proportionate Share</t>
  </si>
  <si>
    <t xml:space="preserve">  Amount of Deferred Outflow and Inflow to be reported on Exhibit A-1</t>
  </si>
  <si>
    <t>b4</t>
  </si>
  <si>
    <r>
      <t xml:space="preserve">The following items are the </t>
    </r>
    <r>
      <rPr>
        <b/>
        <sz val="11"/>
        <color theme="1"/>
        <rFont val="Calibri"/>
        <family val="2"/>
        <scheme val="minor"/>
      </rPr>
      <t>Unrecognized</t>
    </r>
    <r>
      <rPr>
        <sz val="11"/>
        <color theme="1"/>
        <rFont val="Calibri"/>
        <family val="2"/>
        <scheme val="minor"/>
      </rPr>
      <t xml:space="preserve"> CY Deferred </t>
    </r>
    <r>
      <rPr>
        <b/>
        <sz val="11"/>
        <color theme="1"/>
        <rFont val="Calibri"/>
        <family val="2"/>
        <scheme val="minor"/>
      </rPr>
      <t>Outflows</t>
    </r>
    <r>
      <rPr>
        <sz val="11"/>
        <color theme="1"/>
        <rFont val="Calibri"/>
        <family val="2"/>
        <scheme val="minor"/>
      </rPr>
      <t xml:space="preserve"> (Inflows)  - the TRS OPEB Amounts By Employer.:</t>
    </r>
  </si>
  <si>
    <t>Additional Contribution Adjustments (Column 5) (Enter with negative sign if in brackets)</t>
  </si>
  <si>
    <t xml:space="preserve"> On-behalf Contribution from State for OPEB for Current FY (Including remaining share of State Supplement)</t>
  </si>
  <si>
    <t xml:space="preserve">Adjusting Entry #1 - Reverse Entry from Prior Year for Contributions  made after end of measurement period </t>
  </si>
  <si>
    <t>in the prior year which were placed in Deferred Resource Outflows</t>
  </si>
  <si>
    <t>Contributions made during the PY reporting period but AFTER the end of the measurement date</t>
  </si>
  <si>
    <t>Adjusting Entry #2 - Adjustments made  by TRS to contributions from the District will be used</t>
  </si>
  <si>
    <t>in the calculation of the ending net OPEB liability and must be expensed.  We will also</t>
  </si>
  <si>
    <t>calculate any differences between the District Reported Contributions (b2+b3) and those reported as</t>
  </si>
  <si>
    <t>contributions as adjusted by TRS.</t>
  </si>
  <si>
    <t>Calculated difference between b2 +b3 and A2 + adjustment in a3.</t>
  </si>
  <si>
    <t>supplemental contribution made by the State (+C20) and does NOT include the Recognized Deferrals.</t>
  </si>
  <si>
    <t xml:space="preserve">            199a - Deferred Resource Outflow Related to OPEB</t>
  </si>
  <si>
    <t>Inflows and those added with the current measurement period.  This difference is the amount</t>
  </si>
  <si>
    <t>amortized by TRS.  Expense the correction.</t>
  </si>
  <si>
    <t xml:space="preserve">           199a - Deferred Resource Outflow</t>
  </si>
  <si>
    <t xml:space="preserve">  Beginning Net OPEB Liability</t>
  </si>
  <si>
    <t xml:space="preserve">   Ending Net OPEB Liability Calculated</t>
  </si>
  <si>
    <t>Ending Net OPEB from TRS</t>
  </si>
  <si>
    <t xml:space="preserve">  Difference between Calculated and that provided by TRS:</t>
  </si>
  <si>
    <t>Outflows and Inflows Reported on Exhibit A-1 in the prior year</t>
  </si>
  <si>
    <t>Adjustment #1</t>
  </si>
  <si>
    <t>Adjustment # 5</t>
  </si>
  <si>
    <t>Adjustment # 6</t>
  </si>
  <si>
    <t>Adjustment #7</t>
  </si>
  <si>
    <t>Adjustment #8</t>
  </si>
  <si>
    <t>Adjustment #10</t>
  </si>
  <si>
    <t>b5</t>
  </si>
  <si>
    <t>Deferred Resource Outflows and Inflows Reported in Prior Year Exhibit A-1</t>
  </si>
  <si>
    <t>Get this information from the Prior Year Financial Statements</t>
  </si>
  <si>
    <t>Inflow</t>
  </si>
  <si>
    <t>_</t>
  </si>
  <si>
    <t xml:space="preserve">   Change in Net OPEB Liability</t>
  </si>
  <si>
    <t xml:space="preserve">   Change in Deferred Resource Inflow</t>
  </si>
  <si>
    <t xml:space="preserve">   Change in Deferred Resource Outflow</t>
  </si>
  <si>
    <t xml:space="preserve">            2605 - Deferred Resource Inflow for OPEB</t>
  </si>
  <si>
    <t xml:space="preserve">           2605 - Deferred Resource Inflow for OPEB</t>
  </si>
  <si>
    <t xml:space="preserve">           9100 - Beginning Net Position</t>
  </si>
  <si>
    <t>the OPEB liability.  In the AUDIT-L.E.A. system we must enter these beginning amounts as the beginning of the year amounts.</t>
  </si>
  <si>
    <t>and those added with the current measurement period.  This difference is the amount amortized by TRS</t>
  </si>
  <si>
    <t>Required Information from the TRS.</t>
  </si>
  <si>
    <t>Calculated Net Difference in Outflows and Inflows Related to Investment Earnings</t>
  </si>
  <si>
    <t>Adjusting Entry #3 - Contributions made during the FY under Audit but BEFORE the measurement date must</t>
  </si>
  <si>
    <t xml:space="preserve"> be de-expended and shown as a reducion in the Net OPEB Liability.</t>
  </si>
  <si>
    <t>Adjusting Entry #4 - Distict's proportionate share of OPEB expense used by TRS to calculate the ending Net OPEB</t>
  </si>
  <si>
    <t>Adjusting Entry #5 - Remaining items  in OPEB expense related to the Recognized Deferred Outflows (Inflows)</t>
  </si>
  <si>
    <t>Adjusting Entry #6 - Record the New Unrecognized Deferred Resource Outflows and their impact</t>
  </si>
  <si>
    <t>Adjusting Entry #7 - Record New Unrecognized Deferred Resource Inflows and the impact on Net OPEB Liability</t>
  </si>
  <si>
    <t>Adjusting Entry # 8 - This entry records the difference between the total amount of Deferred Outflows</t>
  </si>
  <si>
    <t>Adjusting Entry # 9 - This entry records the difference between the total amount of Deferred</t>
  </si>
  <si>
    <t>Adjusting Entry # 10 - The District's Proportionate Share of the ending net OPEB liability is decreased</t>
  </si>
  <si>
    <t>Adjusting Entry # 11 - This entry does NOT affect Net OPEB Liability - the contributions made during the FY under audit</t>
  </si>
  <si>
    <t xml:space="preserve">Adjusting Entry #12 - This entry is required to reverse the amount of the On-Behalf Revenues and Expenditures </t>
  </si>
  <si>
    <t>Adjusting Entry #13 - This entry is required to record the District's proportion of the State's Proportion of the</t>
  </si>
  <si>
    <t>Adjusting Entry #14 - The District's Proportionate Share of the State Supplemental Contribution made during the</t>
  </si>
  <si>
    <t>Adjusting Entry #15 - All of the above adjustments reflect changes from the prior year amounts reported in A1 for</t>
  </si>
  <si>
    <t xml:space="preserve">    Adjusting Entry #7</t>
  </si>
  <si>
    <t xml:space="preserve">    Adjusting Entry #10</t>
  </si>
  <si>
    <t xml:space="preserve">   Adjusting Entry #14</t>
  </si>
  <si>
    <t>Ending Net OPEB Liability (Column 13)</t>
  </si>
  <si>
    <t>(The sum of Columns 2,3,4,5,6,8 and 9)</t>
  </si>
  <si>
    <t>Differences between expected and actual Experience (Column 10)</t>
  </si>
  <si>
    <t>Changes in Assumptions (Column 11)</t>
  </si>
  <si>
    <t>Net Difference Between Projected and Actual Investment Earnings (Column 12)</t>
  </si>
  <si>
    <t>Changes in Proportion &amp; Difference Between Employer Cont. &amp; proportionate share (Column 13)</t>
  </si>
  <si>
    <t>District's Proportionate Share of the State Supplemental Contribution - Column (7) - Enter as positive</t>
  </si>
  <si>
    <t>NOTE:  This DOES NOT include the District's share of the Supplemental Contribution from the State (Column 7) in a9a below:</t>
  </si>
  <si>
    <t xml:space="preserve">  Differences between expected and actual Experience (Columns 14 and 19)</t>
  </si>
  <si>
    <t xml:space="preserve">  Changes in Assumptions (Columns 15 and 20))</t>
  </si>
  <si>
    <t xml:space="preserve"> Difference Between Projected and Actual Investment Earnings (Columns 16 and 21)</t>
  </si>
  <si>
    <t xml:space="preserve">  Changes in Proportion &amp; Difference Between Employer Cont. &amp; proportionate share (Columns 17 and 22)</t>
  </si>
  <si>
    <t>The District's Proportionate Share of the Federal Reteiree Drug Subsidy (Column 7) Enter with sign.</t>
  </si>
  <si>
    <t>The District's Share of the State's Proportionate Share of the OPEB plan expense (Col. 3)Enter with sign.</t>
  </si>
  <si>
    <t>For Reporting Period FY 24</t>
  </si>
  <si>
    <t>Net OPEB Liabilty at Beginning of Year 2023 FY  for Plan Measurement Period (Column 3)</t>
  </si>
  <si>
    <t>Contributions made by District during FY 2023 Measurement Period (Column 4) (ignore brackets)</t>
  </si>
  <si>
    <t>The following are the ACCUMULATED Deferrals for the OPEB Plan as of 8/31/23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</si>
</sst>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"/>
    <numFmt numFmtId="165" formatCode="#,##0.00000000"/>
    <numFmt numFmtId="166" formatCode="#,##0.00000000000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49" fontId="0" fillId="0" borderId="0" xfId="0" applyNumberFormat="1"/>
    <xf numFmtId="3" fontId="0" fillId="2" borderId="0" xfId="0" applyNumberFormat="1" applyFill="1"/>
    <xf numFmtId="3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wrapText="1"/>
    </xf>
    <xf numFmtId="166" fontId="0" fillId="2" borderId="0" xfId="0" applyNumberFormat="1" applyFill="1"/>
    <xf numFmtId="166" fontId="0" fillId="0" borderId="0" xfId="0" applyNumberFormat="1"/>
    <xf numFmtId="3" fontId="0" fillId="0" borderId="0" xfId="0" applyNumberFormat="1" applyAlignment="1">
      <alignment horizontal="center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7"/>
  <sheetViews>
    <sheetView tabSelected="1" zoomScale="106" zoomScaleNormal="106" workbookViewId="0">
      <selection activeCell="B25" sqref="B25"/>
    </sheetView>
  </sheetViews>
  <sheetFormatPr defaultRowHeight="14.4" x14ac:dyDescent="0.3"/>
  <cols>
    <col min="1" max="1" width="5.44140625" customWidth="1"/>
    <col min="2" max="2" width="96.109375" customWidth="1"/>
    <col min="3" max="3" width="19.44140625" style="1" customWidth="1"/>
    <col min="4" max="4" width="15.44140625" style="1" customWidth="1"/>
    <col min="5" max="5" width="20.33203125" bestFit="1" customWidth="1"/>
    <col min="6" max="6" width="16.109375" style="1" customWidth="1"/>
    <col min="7" max="7" width="14.33203125" style="1" customWidth="1"/>
    <col min="8" max="8" width="12.88671875" style="1" customWidth="1"/>
    <col min="9" max="9" width="10" style="1" customWidth="1"/>
    <col min="10" max="10" width="10.44140625" bestFit="1" customWidth="1"/>
  </cols>
  <sheetData>
    <row r="1" spans="1:5" ht="23.4" x14ac:dyDescent="0.45">
      <c r="A1" s="8" t="s">
        <v>54</v>
      </c>
    </row>
    <row r="2" spans="1:5" ht="23.4" x14ac:dyDescent="0.45">
      <c r="A2" s="8"/>
      <c r="B2" t="s">
        <v>183</v>
      </c>
    </row>
    <row r="3" spans="1:5" x14ac:dyDescent="0.3">
      <c r="B3" s="9" t="s">
        <v>41</v>
      </c>
    </row>
    <row r="4" spans="1:5" x14ac:dyDescent="0.3">
      <c r="B4" t="s">
        <v>150</v>
      </c>
    </row>
    <row r="5" spans="1:5" x14ac:dyDescent="0.3">
      <c r="A5" t="s">
        <v>81</v>
      </c>
    </row>
    <row r="6" spans="1:5" x14ac:dyDescent="0.3">
      <c r="A6" s="2" t="s">
        <v>0</v>
      </c>
      <c r="B6" t="s">
        <v>184</v>
      </c>
      <c r="C6" s="3">
        <v>0</v>
      </c>
    </row>
    <row r="7" spans="1:5" x14ac:dyDescent="0.3">
      <c r="A7" t="s">
        <v>1</v>
      </c>
      <c r="B7" t="s">
        <v>185</v>
      </c>
      <c r="C7" s="3">
        <v>0</v>
      </c>
    </row>
    <row r="8" spans="1:5" x14ac:dyDescent="0.3">
      <c r="A8" t="s">
        <v>7</v>
      </c>
      <c r="B8" t="s">
        <v>111</v>
      </c>
      <c r="C8" s="3">
        <v>0</v>
      </c>
    </row>
    <row r="9" spans="1:5" x14ac:dyDescent="0.3">
      <c r="A9" t="s">
        <v>6</v>
      </c>
      <c r="B9" t="s">
        <v>169</v>
      </c>
      <c r="C9" s="3">
        <v>0</v>
      </c>
    </row>
    <row r="10" spans="1:5" x14ac:dyDescent="0.3">
      <c r="A10" t="s">
        <v>82</v>
      </c>
    </row>
    <row r="11" spans="1:5" x14ac:dyDescent="0.3">
      <c r="A11" t="s">
        <v>66</v>
      </c>
    </row>
    <row r="12" spans="1:5" x14ac:dyDescent="0.3">
      <c r="A12" t="s">
        <v>11</v>
      </c>
      <c r="B12" t="s">
        <v>55</v>
      </c>
      <c r="C12" s="3">
        <v>0</v>
      </c>
      <c r="E12" s="1"/>
    </row>
    <row r="13" spans="1:5" x14ac:dyDescent="0.3">
      <c r="B13" t="s">
        <v>170</v>
      </c>
    </row>
    <row r="14" spans="1:5" x14ac:dyDescent="0.3">
      <c r="B14" s="9" t="s">
        <v>176</v>
      </c>
    </row>
    <row r="15" spans="1:5" x14ac:dyDescent="0.3">
      <c r="A15" t="s">
        <v>83</v>
      </c>
    </row>
    <row r="16" spans="1:5" x14ac:dyDescent="0.3">
      <c r="A16" t="s">
        <v>12</v>
      </c>
      <c r="B16" t="s">
        <v>171</v>
      </c>
      <c r="C16" s="3">
        <v>0</v>
      </c>
    </row>
    <row r="17" spans="1:5" x14ac:dyDescent="0.3">
      <c r="A17" t="s">
        <v>13</v>
      </c>
      <c r="B17" t="s">
        <v>172</v>
      </c>
      <c r="C17" s="3">
        <v>0</v>
      </c>
    </row>
    <row r="18" spans="1:5" x14ac:dyDescent="0.3">
      <c r="A18" t="s">
        <v>36</v>
      </c>
      <c r="B18" t="s">
        <v>173</v>
      </c>
      <c r="C18" s="3">
        <v>0</v>
      </c>
    </row>
    <row r="19" spans="1:5" x14ac:dyDescent="0.3">
      <c r="A19" t="s">
        <v>14</v>
      </c>
      <c r="B19" t="s">
        <v>174</v>
      </c>
      <c r="C19" s="3">
        <v>0</v>
      </c>
    </row>
    <row r="20" spans="1:5" x14ac:dyDescent="0.3">
      <c r="A20" t="s">
        <v>84</v>
      </c>
      <c r="B20" t="s">
        <v>175</v>
      </c>
      <c r="C20" s="3">
        <v>0</v>
      </c>
    </row>
    <row r="21" spans="1:5" x14ac:dyDescent="0.3">
      <c r="A21" t="s">
        <v>110</v>
      </c>
      <c r="C21" s="1" t="s">
        <v>91</v>
      </c>
      <c r="D21" s="1" t="s">
        <v>92</v>
      </c>
    </row>
    <row r="22" spans="1:5" x14ac:dyDescent="0.3">
      <c r="A22" t="s">
        <v>15</v>
      </c>
      <c r="B22" t="s">
        <v>87</v>
      </c>
      <c r="C22" s="3"/>
      <c r="D22" s="3">
        <v>0</v>
      </c>
    </row>
    <row r="23" spans="1:5" x14ac:dyDescent="0.3">
      <c r="A23" t="s">
        <v>16</v>
      </c>
      <c r="B23" t="s">
        <v>86</v>
      </c>
      <c r="C23" s="3">
        <v>0</v>
      </c>
      <c r="D23" s="3">
        <v>0</v>
      </c>
    </row>
    <row r="24" spans="1:5" x14ac:dyDescent="0.3">
      <c r="A24" t="s">
        <v>17</v>
      </c>
      <c r="B24" t="s">
        <v>88</v>
      </c>
      <c r="C24" s="3">
        <v>0</v>
      </c>
      <c r="D24" s="3">
        <v>0</v>
      </c>
      <c r="E24" s="1"/>
    </row>
    <row r="25" spans="1:5" x14ac:dyDescent="0.3">
      <c r="A25" t="s">
        <v>18</v>
      </c>
      <c r="B25" t="s">
        <v>85</v>
      </c>
      <c r="C25" s="3">
        <v>0</v>
      </c>
      <c r="D25" s="3">
        <v>0</v>
      </c>
    </row>
    <row r="26" spans="1:5" x14ac:dyDescent="0.3">
      <c r="A26" t="s">
        <v>89</v>
      </c>
    </row>
    <row r="27" spans="1:5" x14ac:dyDescent="0.3">
      <c r="A27" t="s">
        <v>19</v>
      </c>
      <c r="B27" t="s">
        <v>90</v>
      </c>
      <c r="C27" s="13"/>
    </row>
    <row r="28" spans="1:5" x14ac:dyDescent="0.3">
      <c r="B28" t="s">
        <v>186</v>
      </c>
      <c r="C28" s="1" t="s">
        <v>91</v>
      </c>
      <c r="D28" s="1" t="s">
        <v>92</v>
      </c>
    </row>
    <row r="29" spans="1:5" x14ac:dyDescent="0.3">
      <c r="A29" t="s">
        <v>20</v>
      </c>
      <c r="B29" t="s">
        <v>177</v>
      </c>
      <c r="C29" s="3">
        <v>0</v>
      </c>
      <c r="D29" s="3">
        <v>0</v>
      </c>
      <c r="E29" s="7"/>
    </row>
    <row r="30" spans="1:5" x14ac:dyDescent="0.3">
      <c r="A30" t="s">
        <v>21</v>
      </c>
      <c r="B30" t="s">
        <v>178</v>
      </c>
      <c r="C30" s="3">
        <v>0</v>
      </c>
      <c r="D30" s="3">
        <v>0</v>
      </c>
      <c r="E30" s="1"/>
    </row>
    <row r="31" spans="1:5" x14ac:dyDescent="0.3">
      <c r="A31" t="s">
        <v>22</v>
      </c>
      <c r="B31" t="s">
        <v>179</v>
      </c>
      <c r="C31" s="3">
        <v>0</v>
      </c>
      <c r="D31" s="3">
        <v>0</v>
      </c>
      <c r="E31" s="7"/>
    </row>
    <row r="32" spans="1:5" x14ac:dyDescent="0.3">
      <c r="B32" t="s">
        <v>151</v>
      </c>
      <c r="C32" s="1">
        <f>IF(+C31-D31 &gt; 0,(+C31-D31),0)</f>
        <v>0</v>
      </c>
      <c r="D32" s="1">
        <f>IF(+C31-D31 &lt; 0,(+C31-D31)*-1,0)</f>
        <v>0</v>
      </c>
      <c r="E32" s="7"/>
    </row>
    <row r="33" spans="1:5" x14ac:dyDescent="0.3">
      <c r="A33" t="s">
        <v>39</v>
      </c>
      <c r="B33" t="s">
        <v>180</v>
      </c>
      <c r="C33" s="3">
        <v>0</v>
      </c>
      <c r="D33" s="3">
        <v>0</v>
      </c>
      <c r="E33" s="7"/>
    </row>
    <row r="34" spans="1:5" x14ac:dyDescent="0.3">
      <c r="A34" t="s">
        <v>40</v>
      </c>
      <c r="B34" t="s">
        <v>181</v>
      </c>
      <c r="C34" s="3">
        <v>0</v>
      </c>
      <c r="E34" s="1"/>
    </row>
    <row r="35" spans="1:5" x14ac:dyDescent="0.3">
      <c r="A35" t="s">
        <v>93</v>
      </c>
      <c r="E35" s="1"/>
    </row>
    <row r="36" spans="1:5" x14ac:dyDescent="0.3">
      <c r="A36" t="s">
        <v>73</v>
      </c>
      <c r="B36" t="s">
        <v>182</v>
      </c>
      <c r="C36" s="3">
        <v>0</v>
      </c>
      <c r="E36" s="1"/>
    </row>
    <row r="37" spans="1:5" x14ac:dyDescent="0.3">
      <c r="A37" t="s">
        <v>8</v>
      </c>
      <c r="C37" s="7"/>
      <c r="E37" s="1"/>
    </row>
    <row r="38" spans="1:5" x14ac:dyDescent="0.3">
      <c r="A38" t="s">
        <v>9</v>
      </c>
      <c r="B38" t="s">
        <v>29</v>
      </c>
      <c r="C38" s="3">
        <v>0</v>
      </c>
    </row>
    <row r="39" spans="1:5" x14ac:dyDescent="0.3">
      <c r="A39" t="s">
        <v>10</v>
      </c>
      <c r="B39" t="s">
        <v>30</v>
      </c>
      <c r="C39" s="3">
        <v>0</v>
      </c>
    </row>
    <row r="40" spans="1:5" x14ac:dyDescent="0.3">
      <c r="A40" t="s">
        <v>59</v>
      </c>
      <c r="B40" t="s">
        <v>115</v>
      </c>
      <c r="C40" s="3">
        <v>0</v>
      </c>
    </row>
    <row r="41" spans="1:5" x14ac:dyDescent="0.3">
      <c r="A41" t="s">
        <v>109</v>
      </c>
      <c r="B41" t="s">
        <v>112</v>
      </c>
      <c r="C41" s="3">
        <v>0</v>
      </c>
      <c r="E41" s="1"/>
    </row>
    <row r="42" spans="1:5" x14ac:dyDescent="0.3">
      <c r="B42" t="s">
        <v>120</v>
      </c>
      <c r="C42" s="1">
        <f>(-C7+C39+C40+C8)</f>
        <v>0</v>
      </c>
      <c r="E42" s="14"/>
    </row>
    <row r="43" spans="1:5" x14ac:dyDescent="0.3">
      <c r="B43" t="s">
        <v>139</v>
      </c>
      <c r="C43" s="15" t="s">
        <v>38</v>
      </c>
      <c r="D43" s="15" t="s">
        <v>140</v>
      </c>
      <c r="E43" s="14"/>
    </row>
    <row r="44" spans="1:5" x14ac:dyDescent="0.3">
      <c r="A44" t="s">
        <v>137</v>
      </c>
      <c r="B44" t="s">
        <v>138</v>
      </c>
      <c r="C44" s="3">
        <v>0</v>
      </c>
      <c r="D44" s="3">
        <v>0</v>
      </c>
    </row>
    <row r="45" spans="1:5" x14ac:dyDescent="0.3">
      <c r="C45" s="15"/>
      <c r="D45" s="15"/>
    </row>
    <row r="46" spans="1:5" x14ac:dyDescent="0.3">
      <c r="A46" t="s">
        <v>113</v>
      </c>
      <c r="C46" s="15" t="s">
        <v>3</v>
      </c>
      <c r="D46" s="15" t="s">
        <v>4</v>
      </c>
    </row>
    <row r="47" spans="1:5" x14ac:dyDescent="0.3">
      <c r="B47" t="s">
        <v>114</v>
      </c>
    </row>
    <row r="48" spans="1:5" x14ac:dyDescent="0.3">
      <c r="A48" t="s">
        <v>2</v>
      </c>
    </row>
    <row r="49" spans="1:6" x14ac:dyDescent="0.3">
      <c r="B49" t="s">
        <v>60</v>
      </c>
      <c r="C49" s="1">
        <f>+C40</f>
        <v>0</v>
      </c>
    </row>
    <row r="50" spans="1:6" x14ac:dyDescent="0.3">
      <c r="B50" t="s">
        <v>122</v>
      </c>
      <c r="D50" s="1">
        <f>+C49</f>
        <v>0</v>
      </c>
    </row>
    <row r="52" spans="1:6" x14ac:dyDescent="0.3">
      <c r="A52" t="s">
        <v>116</v>
      </c>
    </row>
    <row r="53" spans="1:6" x14ac:dyDescent="0.3">
      <c r="B53" t="s">
        <v>117</v>
      </c>
    </row>
    <row r="54" spans="1:6" x14ac:dyDescent="0.3">
      <c r="B54" t="s">
        <v>118</v>
      </c>
      <c r="F54" s="1" t="s">
        <v>141</v>
      </c>
    </row>
    <row r="55" spans="1:6" x14ac:dyDescent="0.3">
      <c r="B55" t="s">
        <v>119</v>
      </c>
      <c r="C55" s="15" t="s">
        <v>3</v>
      </c>
      <c r="D55" s="15" t="s">
        <v>4</v>
      </c>
    </row>
    <row r="56" spans="1:6" x14ac:dyDescent="0.3">
      <c r="B56" t="s">
        <v>94</v>
      </c>
      <c r="C56" s="1">
        <f>IF((+C42) &gt;0,(+C42 ),0)</f>
        <v>0</v>
      </c>
      <c r="D56" s="1">
        <f>IF((+C42) &lt; 0,(+C42*-1),0)</f>
        <v>0</v>
      </c>
    </row>
    <row r="57" spans="1:6" x14ac:dyDescent="0.3">
      <c r="B57" t="s">
        <v>60</v>
      </c>
      <c r="C57" s="1">
        <f>+D56</f>
        <v>0</v>
      </c>
      <c r="D57" s="1">
        <f>+C56</f>
        <v>0</v>
      </c>
    </row>
    <row r="58" spans="1:6" x14ac:dyDescent="0.3">
      <c r="B58" t="s">
        <v>5</v>
      </c>
      <c r="C58" s="1">
        <f>+D56</f>
        <v>0</v>
      </c>
      <c r="D58" s="1">
        <f>+C56</f>
        <v>0</v>
      </c>
    </row>
    <row r="59" spans="1:6" x14ac:dyDescent="0.3">
      <c r="B59" t="s">
        <v>42</v>
      </c>
      <c r="C59" s="1">
        <f>+D57</f>
        <v>0</v>
      </c>
      <c r="D59" s="1">
        <f>+C57</f>
        <v>0</v>
      </c>
    </row>
    <row r="61" spans="1:6" x14ac:dyDescent="0.3">
      <c r="A61" t="s">
        <v>152</v>
      </c>
    </row>
    <row r="62" spans="1:6" x14ac:dyDescent="0.3">
      <c r="B62" t="s">
        <v>153</v>
      </c>
      <c r="C62" s="15" t="s">
        <v>3</v>
      </c>
      <c r="D62" s="15" t="s">
        <v>4</v>
      </c>
    </row>
    <row r="63" spans="1:6" x14ac:dyDescent="0.3">
      <c r="B63" t="s">
        <v>60</v>
      </c>
      <c r="C63" s="1">
        <f>+C39</f>
        <v>0</v>
      </c>
    </row>
    <row r="64" spans="1:6" x14ac:dyDescent="0.3">
      <c r="B64" t="s">
        <v>94</v>
      </c>
      <c r="D64" s="1">
        <f>+C63</f>
        <v>0</v>
      </c>
    </row>
    <row r="65" spans="1:4" x14ac:dyDescent="0.3">
      <c r="B65" t="s">
        <v>5</v>
      </c>
      <c r="C65" s="1">
        <f>+D64</f>
        <v>0</v>
      </c>
    </row>
    <row r="66" spans="1:4" x14ac:dyDescent="0.3">
      <c r="B66" t="s">
        <v>42</v>
      </c>
      <c r="D66" s="1">
        <f>+C63</f>
        <v>0</v>
      </c>
    </row>
    <row r="69" spans="1:4" x14ac:dyDescent="0.3">
      <c r="A69" t="s">
        <v>154</v>
      </c>
    </row>
    <row r="70" spans="1:4" x14ac:dyDescent="0.3">
      <c r="B70" t="s">
        <v>95</v>
      </c>
    </row>
    <row r="71" spans="1:4" x14ac:dyDescent="0.3">
      <c r="B71" t="s">
        <v>121</v>
      </c>
      <c r="C71" s="15" t="s">
        <v>3</v>
      </c>
      <c r="D71" s="15" t="s">
        <v>4</v>
      </c>
    </row>
    <row r="72" spans="1:4" x14ac:dyDescent="0.3">
      <c r="B72" t="s">
        <v>94</v>
      </c>
      <c r="C72" s="1">
        <f>IF(+C12&gt;0,+C12,0)</f>
        <v>0</v>
      </c>
      <c r="D72" s="1">
        <f>IF(+C12&lt;0,+C12*-1,0)</f>
        <v>0</v>
      </c>
    </row>
    <row r="73" spans="1:4" x14ac:dyDescent="0.3">
      <c r="B73" t="s">
        <v>60</v>
      </c>
      <c r="C73" s="1">
        <f>+D72</f>
        <v>0</v>
      </c>
      <c r="D73" s="1">
        <f>+C72</f>
        <v>0</v>
      </c>
    </row>
    <row r="74" spans="1:4" x14ac:dyDescent="0.3">
      <c r="B74" t="s">
        <v>42</v>
      </c>
      <c r="C74" s="1">
        <f>+D73</f>
        <v>0</v>
      </c>
      <c r="D74" s="1">
        <f>+C73</f>
        <v>0</v>
      </c>
    </row>
    <row r="75" spans="1:4" x14ac:dyDescent="0.3">
      <c r="B75" t="s">
        <v>5</v>
      </c>
      <c r="C75" s="1">
        <f>+D72</f>
        <v>0</v>
      </c>
      <c r="D75" s="1">
        <f>+C72</f>
        <v>0</v>
      </c>
    </row>
    <row r="78" spans="1:4" x14ac:dyDescent="0.3">
      <c r="A78" t="s">
        <v>155</v>
      </c>
    </row>
    <row r="79" spans="1:4" x14ac:dyDescent="0.3">
      <c r="B79" t="s">
        <v>61</v>
      </c>
      <c r="C79" s="15" t="s">
        <v>3</v>
      </c>
      <c r="D79" s="15" t="s">
        <v>4</v>
      </c>
    </row>
    <row r="80" spans="1:4" x14ac:dyDescent="0.3">
      <c r="B80" t="s">
        <v>60</v>
      </c>
      <c r="C80" s="1">
        <f>IF(SUM(+ C16+C17 + C18 + C19) &lt;0,SUM(+C16 +C17 + C18 + C19)*-1,0)</f>
        <v>0</v>
      </c>
      <c r="D80" s="1">
        <f>IF(SUM(+ C16+C17 + C18 + C19) &gt;0,SUM(+C16 +C17 + C18 + C19),0)</f>
        <v>0</v>
      </c>
    </row>
    <row r="81" spans="1:4" x14ac:dyDescent="0.3">
      <c r="B81" t="s">
        <v>94</v>
      </c>
      <c r="C81" s="1">
        <f>+D80</f>
        <v>0</v>
      </c>
      <c r="D81" s="1">
        <f>+C80</f>
        <v>0</v>
      </c>
    </row>
    <row r="82" spans="1:4" x14ac:dyDescent="0.3">
      <c r="B82" t="s">
        <v>5</v>
      </c>
      <c r="C82" s="1">
        <f>+D81</f>
        <v>0</v>
      </c>
      <c r="D82" s="1">
        <f>+C81</f>
        <v>0</v>
      </c>
    </row>
    <row r="83" spans="1:4" x14ac:dyDescent="0.3">
      <c r="B83" t="s">
        <v>42</v>
      </c>
      <c r="C83" s="1">
        <f>+D80</f>
        <v>0</v>
      </c>
      <c r="D83" s="1">
        <f>+C80</f>
        <v>0</v>
      </c>
    </row>
    <row r="85" spans="1:4" x14ac:dyDescent="0.3">
      <c r="A85" t="s">
        <v>156</v>
      </c>
    </row>
    <row r="86" spans="1:4" x14ac:dyDescent="0.3">
      <c r="B86" t="s">
        <v>62</v>
      </c>
      <c r="C86" s="15" t="s">
        <v>3</v>
      </c>
      <c r="D86" s="15" t="s">
        <v>4</v>
      </c>
    </row>
    <row r="87" spans="1:4" x14ac:dyDescent="0.3">
      <c r="B87" t="s">
        <v>122</v>
      </c>
      <c r="C87" s="1">
        <f>+C22+C23+C24+C25</f>
        <v>0</v>
      </c>
    </row>
    <row r="88" spans="1:4" x14ac:dyDescent="0.3">
      <c r="B88" t="s">
        <v>60</v>
      </c>
      <c r="D88" s="1">
        <f>+C87</f>
        <v>0</v>
      </c>
    </row>
    <row r="90" spans="1:4" x14ac:dyDescent="0.3">
      <c r="A90" t="s">
        <v>157</v>
      </c>
      <c r="C90" s="15" t="s">
        <v>3</v>
      </c>
      <c r="D90" s="15" t="s">
        <v>4</v>
      </c>
    </row>
    <row r="91" spans="1:4" x14ac:dyDescent="0.3">
      <c r="B91" t="s">
        <v>60</v>
      </c>
      <c r="C91" s="1">
        <f>+D22+D23+D24+D25</f>
        <v>0</v>
      </c>
    </row>
    <row r="92" spans="1:4" x14ac:dyDescent="0.3">
      <c r="B92" t="s">
        <v>145</v>
      </c>
      <c r="D92" s="1">
        <f>+C91</f>
        <v>0</v>
      </c>
    </row>
    <row r="94" spans="1:4" x14ac:dyDescent="0.3">
      <c r="A94" t="s">
        <v>158</v>
      </c>
    </row>
    <row r="95" spans="1:4" x14ac:dyDescent="0.3">
      <c r="B95" t="s">
        <v>149</v>
      </c>
      <c r="C95" s="15" t="s">
        <v>3</v>
      </c>
      <c r="D95" s="15" t="s">
        <v>4</v>
      </c>
    </row>
    <row r="96" spans="1:4" x14ac:dyDescent="0.3">
      <c r="B96" t="s">
        <v>94</v>
      </c>
      <c r="C96" s="1">
        <f>IF(SUM(+C44-C40+C22+C23+C24+C25-C29-C30-C32-C33)&gt;0,(+C44-C40+C22+C23+C24+C25-C29-C30-C32-C33),0)</f>
        <v>0</v>
      </c>
      <c r="D96" s="1">
        <f>IF(SUM(+C44-C40+C22+C23+C24+C25-C29-C30-C32-C33)&lt;0,(+C44-C40+C22+C23+C24+C25-C29-C30-C32-C33)*-1,0)</f>
        <v>0</v>
      </c>
    </row>
    <row r="97" spans="1:4" x14ac:dyDescent="0.3">
      <c r="B97" t="s">
        <v>122</v>
      </c>
      <c r="C97" s="1">
        <f>+D96</f>
        <v>0</v>
      </c>
      <c r="D97" s="1">
        <f>+C96</f>
        <v>0</v>
      </c>
    </row>
    <row r="98" spans="1:4" x14ac:dyDescent="0.3">
      <c r="B98" t="s">
        <v>42</v>
      </c>
      <c r="C98" s="1">
        <f>+D97</f>
        <v>0</v>
      </c>
      <c r="D98" s="1">
        <f>+C97</f>
        <v>0</v>
      </c>
    </row>
    <row r="99" spans="1:4" x14ac:dyDescent="0.3">
      <c r="B99" t="s">
        <v>5</v>
      </c>
      <c r="C99" s="1">
        <f>+D96</f>
        <v>0</v>
      </c>
      <c r="D99" s="1">
        <f>+C96</f>
        <v>0</v>
      </c>
    </row>
    <row r="101" spans="1:4" x14ac:dyDescent="0.3">
      <c r="A101" t="s">
        <v>159</v>
      </c>
    </row>
    <row r="102" spans="1:4" x14ac:dyDescent="0.3">
      <c r="B102" t="s">
        <v>123</v>
      </c>
    </row>
    <row r="103" spans="1:4" x14ac:dyDescent="0.3">
      <c r="B103" t="s">
        <v>124</v>
      </c>
      <c r="C103" s="15" t="s">
        <v>3</v>
      </c>
      <c r="D103" s="15" t="s">
        <v>4</v>
      </c>
    </row>
    <row r="104" spans="1:4" x14ac:dyDescent="0.3">
      <c r="B104" t="s">
        <v>145</v>
      </c>
      <c r="C104" s="1">
        <f>IF(SUM(+D44+D22+D23+D24+D25-D29-D30-D32-D33)&gt;0,(+D44+D22+D23+D24+D25-D29-D30 - D32-D33),0)</f>
        <v>0</v>
      </c>
      <c r="D104" s="1">
        <f>IF(SUM(+D44+D22+D23+D24+D25-D29-D30-D32-D33)&lt;0,(+D44+D22+D23+D24+D25-D29-D30 - D32-D33)*-1,0)</f>
        <v>0</v>
      </c>
    </row>
    <row r="105" spans="1:4" x14ac:dyDescent="0.3">
      <c r="B105" t="s">
        <v>94</v>
      </c>
      <c r="C105" s="1">
        <f>+D104</f>
        <v>0</v>
      </c>
      <c r="D105" s="1">
        <f>+C104</f>
        <v>0</v>
      </c>
    </row>
    <row r="106" spans="1:4" x14ac:dyDescent="0.3">
      <c r="B106" t="s">
        <v>5</v>
      </c>
      <c r="C106" s="1">
        <f>+D105</f>
        <v>0</v>
      </c>
      <c r="D106" s="1">
        <f>+C105</f>
        <v>0</v>
      </c>
    </row>
    <row r="107" spans="1:4" x14ac:dyDescent="0.3">
      <c r="B107" t="s">
        <v>42</v>
      </c>
      <c r="C107" s="1">
        <f>+D104</f>
        <v>0</v>
      </c>
      <c r="D107" s="1">
        <f>+C104</f>
        <v>0</v>
      </c>
    </row>
    <row r="109" spans="1:4" x14ac:dyDescent="0.3">
      <c r="A109" t="s">
        <v>160</v>
      </c>
    </row>
    <row r="110" spans="1:4" x14ac:dyDescent="0.3">
      <c r="A110" t="s">
        <v>74</v>
      </c>
      <c r="B110" t="s">
        <v>75</v>
      </c>
    </row>
    <row r="111" spans="1:4" x14ac:dyDescent="0.3">
      <c r="B111" t="s">
        <v>76</v>
      </c>
    </row>
    <row r="112" spans="1:4" x14ac:dyDescent="0.3">
      <c r="B112" t="s">
        <v>77</v>
      </c>
      <c r="C112" s="15" t="s">
        <v>3</v>
      </c>
      <c r="D112" s="15" t="s">
        <v>4</v>
      </c>
    </row>
    <row r="113" spans="1:7" x14ac:dyDescent="0.3">
      <c r="B113" t="s">
        <v>78</v>
      </c>
      <c r="C113" s="1">
        <f>IF(+ C34 &lt;0,+C34*-1,0)</f>
        <v>0</v>
      </c>
      <c r="D113" s="1">
        <f>IF(+ C34 &gt;0,+C34,0)</f>
        <v>0</v>
      </c>
    </row>
    <row r="114" spans="1:7" x14ac:dyDescent="0.3">
      <c r="B114" t="s">
        <v>65</v>
      </c>
      <c r="C114" s="1">
        <f>+D113</f>
        <v>0</v>
      </c>
      <c r="D114" s="1">
        <f>+C113</f>
        <v>0</v>
      </c>
    </row>
    <row r="115" spans="1:7" x14ac:dyDescent="0.3">
      <c r="B115" t="s">
        <v>64</v>
      </c>
      <c r="C115" s="1">
        <f>+D114</f>
        <v>0</v>
      </c>
    </row>
    <row r="116" spans="1:7" x14ac:dyDescent="0.3">
      <c r="B116" t="s">
        <v>97</v>
      </c>
      <c r="D116" s="1">
        <f>+C115</f>
        <v>0</v>
      </c>
    </row>
    <row r="118" spans="1:7" x14ac:dyDescent="0.3">
      <c r="A118" t="s">
        <v>161</v>
      </c>
    </row>
    <row r="119" spans="1:7" x14ac:dyDescent="0.3">
      <c r="B119" t="s">
        <v>37</v>
      </c>
    </row>
    <row r="120" spans="1:7" x14ac:dyDescent="0.3">
      <c r="B120" t="s">
        <v>38</v>
      </c>
      <c r="C120" s="15" t="s">
        <v>3</v>
      </c>
      <c r="D120" s="15" t="s">
        <v>4</v>
      </c>
    </row>
    <row r="121" spans="1:7" x14ac:dyDescent="0.3">
      <c r="B121" t="s">
        <v>125</v>
      </c>
      <c r="C121" s="1">
        <f>+D122</f>
        <v>0</v>
      </c>
    </row>
    <row r="122" spans="1:7" x14ac:dyDescent="0.3">
      <c r="B122" t="s">
        <v>96</v>
      </c>
      <c r="D122" s="1">
        <f>+C38</f>
        <v>0</v>
      </c>
    </row>
    <row r="123" spans="1:7" x14ac:dyDescent="0.3">
      <c r="B123" t="s">
        <v>64</v>
      </c>
      <c r="C123" s="1">
        <f>+D122</f>
        <v>0</v>
      </c>
      <c r="G123" s="5"/>
    </row>
    <row r="124" spans="1:7" x14ac:dyDescent="0.3">
      <c r="B124" t="s">
        <v>65</v>
      </c>
      <c r="D124" s="1">
        <f>+D122</f>
        <v>0</v>
      </c>
      <c r="G124" s="5"/>
    </row>
    <row r="125" spans="1:7" x14ac:dyDescent="0.3">
      <c r="G125" s="5"/>
    </row>
    <row r="126" spans="1:7" x14ac:dyDescent="0.3">
      <c r="A126" t="s">
        <v>162</v>
      </c>
      <c r="G126" s="5"/>
    </row>
    <row r="127" spans="1:7" x14ac:dyDescent="0.3">
      <c r="B127" t="s">
        <v>69</v>
      </c>
      <c r="C127" s="15" t="s">
        <v>3</v>
      </c>
      <c r="D127" s="15" t="s">
        <v>4</v>
      </c>
      <c r="G127" s="5"/>
    </row>
    <row r="128" spans="1:7" x14ac:dyDescent="0.3">
      <c r="B128" t="s">
        <v>70</v>
      </c>
      <c r="C128" s="1">
        <f>+D129</f>
        <v>0</v>
      </c>
      <c r="G128" s="5"/>
    </row>
    <row r="129" spans="1:7" x14ac:dyDescent="0.3">
      <c r="B129" t="s">
        <v>63</v>
      </c>
      <c r="D129" s="1">
        <f>+C41</f>
        <v>0</v>
      </c>
      <c r="G129" s="5"/>
    </row>
    <row r="130" spans="1:7" x14ac:dyDescent="0.3">
      <c r="G130" s="5"/>
    </row>
    <row r="131" spans="1:7" x14ac:dyDescent="0.3">
      <c r="A131" t="s">
        <v>163</v>
      </c>
      <c r="G131" s="5"/>
    </row>
    <row r="132" spans="1:7" x14ac:dyDescent="0.3">
      <c r="B132" t="s">
        <v>71</v>
      </c>
      <c r="C132" s="15" t="s">
        <v>3</v>
      </c>
      <c r="D132" s="15" t="s">
        <v>4</v>
      </c>
      <c r="G132" s="5"/>
    </row>
    <row r="133" spans="1:7" x14ac:dyDescent="0.3">
      <c r="B133" t="s">
        <v>63</v>
      </c>
      <c r="C133" s="1">
        <f>IF(+ C36 &gt;0,+C36,0)</f>
        <v>0</v>
      </c>
      <c r="D133" s="1">
        <f>IF(+ C36 &lt;0,+C36*-1,0)</f>
        <v>0</v>
      </c>
      <c r="G133" s="5"/>
    </row>
    <row r="134" spans="1:7" x14ac:dyDescent="0.3">
      <c r="B134" t="s">
        <v>72</v>
      </c>
      <c r="C134" s="1">
        <f>+D133</f>
        <v>0</v>
      </c>
      <c r="D134" s="1">
        <f>+C133</f>
        <v>0</v>
      </c>
      <c r="G134" s="5"/>
    </row>
    <row r="135" spans="1:7" x14ac:dyDescent="0.3">
      <c r="G135" s="5"/>
    </row>
    <row r="136" spans="1:7" x14ac:dyDescent="0.3">
      <c r="A136" t="s">
        <v>164</v>
      </c>
      <c r="G136" s="5"/>
    </row>
    <row r="137" spans="1:7" x14ac:dyDescent="0.3">
      <c r="B137" t="s">
        <v>98</v>
      </c>
      <c r="G137" s="5"/>
    </row>
    <row r="138" spans="1:7" x14ac:dyDescent="0.3">
      <c r="B138" t="s">
        <v>99</v>
      </c>
      <c r="G138" s="5"/>
    </row>
    <row r="139" spans="1:7" x14ac:dyDescent="0.3">
      <c r="B139" t="s">
        <v>100</v>
      </c>
      <c r="C139" s="15" t="s">
        <v>3</v>
      </c>
      <c r="D139" s="15" t="s">
        <v>4</v>
      </c>
      <c r="G139" s="5"/>
    </row>
    <row r="140" spans="1:7" x14ac:dyDescent="0.3">
      <c r="B140" t="s">
        <v>78</v>
      </c>
      <c r="C140" s="1">
        <f>+C20</f>
        <v>0</v>
      </c>
      <c r="G140" s="5"/>
    </row>
    <row r="141" spans="1:7" x14ac:dyDescent="0.3">
      <c r="B141" t="s">
        <v>65</v>
      </c>
      <c r="D141" s="1">
        <f>+C140</f>
        <v>0</v>
      </c>
      <c r="G141" s="5"/>
    </row>
    <row r="142" spans="1:7" x14ac:dyDescent="0.3">
      <c r="B142" t="s">
        <v>64</v>
      </c>
      <c r="C142" s="1">
        <f>+D141</f>
        <v>0</v>
      </c>
      <c r="G142" s="5"/>
    </row>
    <row r="143" spans="1:7" x14ac:dyDescent="0.3">
      <c r="B143" t="s">
        <v>63</v>
      </c>
      <c r="D143" s="1">
        <f>+C142</f>
        <v>0</v>
      </c>
      <c r="G143" s="5"/>
    </row>
    <row r="144" spans="1:7" x14ac:dyDescent="0.3">
      <c r="G144" s="5"/>
    </row>
    <row r="145" spans="1:7" x14ac:dyDescent="0.3">
      <c r="G145" s="5"/>
    </row>
    <row r="146" spans="1:7" x14ac:dyDescent="0.3">
      <c r="A146" t="s">
        <v>165</v>
      </c>
      <c r="G146" s="5"/>
    </row>
    <row r="147" spans="1:7" x14ac:dyDescent="0.3">
      <c r="B147" t="s">
        <v>148</v>
      </c>
      <c r="G147" s="5"/>
    </row>
    <row r="148" spans="1:7" x14ac:dyDescent="0.3">
      <c r="B148" t="s">
        <v>125</v>
      </c>
      <c r="C148" s="1">
        <f>+C44</f>
        <v>0</v>
      </c>
      <c r="G148" s="5"/>
    </row>
    <row r="149" spans="1:7" x14ac:dyDescent="0.3">
      <c r="B149" t="s">
        <v>78</v>
      </c>
      <c r="D149" s="1">
        <f>+C6</f>
        <v>0</v>
      </c>
      <c r="G149" s="5"/>
    </row>
    <row r="150" spans="1:7" x14ac:dyDescent="0.3">
      <c r="B150" t="s">
        <v>146</v>
      </c>
      <c r="D150" s="1">
        <f>+D44</f>
        <v>0</v>
      </c>
      <c r="G150" s="5"/>
    </row>
    <row r="151" spans="1:7" x14ac:dyDescent="0.3">
      <c r="B151" t="s">
        <v>65</v>
      </c>
      <c r="C151" s="1">
        <f>IF(SUM(+D149+D150-C148)&gt;0,(+D149+D150-C148),0)</f>
        <v>0</v>
      </c>
      <c r="D151" s="1">
        <f>IF(SUM(+D149+D150-C148)&lt;0,(+D149+D150-C148)*-1,0)</f>
        <v>0</v>
      </c>
      <c r="G151" s="5"/>
    </row>
    <row r="152" spans="1:7" x14ac:dyDescent="0.3">
      <c r="B152" t="s">
        <v>147</v>
      </c>
      <c r="C152" s="1">
        <f>+D153</f>
        <v>0</v>
      </c>
      <c r="D152" s="1">
        <f>+C153</f>
        <v>0</v>
      </c>
      <c r="G152" s="5"/>
    </row>
    <row r="153" spans="1:7" x14ac:dyDescent="0.3">
      <c r="B153" t="s">
        <v>64</v>
      </c>
      <c r="C153" s="1">
        <f>+D151</f>
        <v>0</v>
      </c>
      <c r="D153" s="1">
        <f>+C151</f>
        <v>0</v>
      </c>
      <c r="E153" s="1"/>
      <c r="G153" s="5"/>
    </row>
    <row r="154" spans="1:7" x14ac:dyDescent="0.3">
      <c r="G154" s="5"/>
    </row>
    <row r="155" spans="1:7" x14ac:dyDescent="0.3">
      <c r="B155" t="s">
        <v>68</v>
      </c>
      <c r="G155" s="5"/>
    </row>
    <row r="156" spans="1:7" x14ac:dyDescent="0.3">
      <c r="G156" s="5"/>
    </row>
    <row r="157" spans="1:7" x14ac:dyDescent="0.3">
      <c r="B157" t="s">
        <v>67</v>
      </c>
      <c r="G157" s="6"/>
    </row>
    <row r="158" spans="1:7" x14ac:dyDescent="0.3">
      <c r="B158" t="s">
        <v>23</v>
      </c>
      <c r="C158" s="1">
        <f>-C40</f>
        <v>0</v>
      </c>
      <c r="G158" s="6"/>
    </row>
    <row r="159" spans="1:7" x14ac:dyDescent="0.3">
      <c r="B159" t="s">
        <v>24</v>
      </c>
      <c r="C159" s="1">
        <f>+D57</f>
        <v>0</v>
      </c>
      <c r="G159" s="5"/>
    </row>
    <row r="160" spans="1:7" x14ac:dyDescent="0.3">
      <c r="B160" t="s">
        <v>24</v>
      </c>
      <c r="C160" s="1">
        <f>-C57</f>
        <v>0</v>
      </c>
      <c r="G160" s="6"/>
    </row>
    <row r="161" spans="1:7" x14ac:dyDescent="0.3">
      <c r="B161" t="s">
        <v>25</v>
      </c>
      <c r="C161" s="1">
        <f>-C63</f>
        <v>0</v>
      </c>
      <c r="G161" s="6"/>
    </row>
    <row r="162" spans="1:7" x14ac:dyDescent="0.3">
      <c r="B162" t="s">
        <v>26</v>
      </c>
      <c r="C162" s="1">
        <f>+D73</f>
        <v>0</v>
      </c>
    </row>
    <row r="163" spans="1:7" x14ac:dyDescent="0.3">
      <c r="B163" t="s">
        <v>26</v>
      </c>
      <c r="C163" s="1">
        <f>-C73</f>
        <v>0</v>
      </c>
    </row>
    <row r="164" spans="1:7" x14ac:dyDescent="0.3">
      <c r="B164" t="s">
        <v>27</v>
      </c>
      <c r="C164" s="1">
        <f>+D80</f>
        <v>0</v>
      </c>
    </row>
    <row r="165" spans="1:7" x14ac:dyDescent="0.3">
      <c r="B165" t="s">
        <v>27</v>
      </c>
      <c r="C165" s="1">
        <f>-C80</f>
        <v>0</v>
      </c>
    </row>
    <row r="166" spans="1:7" x14ac:dyDescent="0.3">
      <c r="B166" t="s">
        <v>28</v>
      </c>
      <c r="C166" s="1">
        <f>+D88</f>
        <v>0</v>
      </c>
    </row>
    <row r="167" spans="1:7" x14ac:dyDescent="0.3">
      <c r="B167" t="s">
        <v>166</v>
      </c>
      <c r="C167" s="1">
        <f>-C91</f>
        <v>0</v>
      </c>
    </row>
    <row r="168" spans="1:7" x14ac:dyDescent="0.3">
      <c r="B168" t="s">
        <v>167</v>
      </c>
      <c r="C168" s="1">
        <f>-C113</f>
        <v>0</v>
      </c>
    </row>
    <row r="169" spans="1:7" x14ac:dyDescent="0.3">
      <c r="B169" t="s">
        <v>168</v>
      </c>
      <c r="C169" s="4">
        <f>-C140</f>
        <v>0</v>
      </c>
    </row>
    <row r="170" spans="1:7" x14ac:dyDescent="0.3">
      <c r="B170" t="s">
        <v>35</v>
      </c>
      <c r="C170" s="1">
        <f>SUM(C158:C169)</f>
        <v>0</v>
      </c>
    </row>
    <row r="171" spans="1:7" x14ac:dyDescent="0.3">
      <c r="B171" t="s">
        <v>126</v>
      </c>
      <c r="C171" s="4">
        <f>+C6</f>
        <v>0</v>
      </c>
    </row>
    <row r="172" spans="1:7" x14ac:dyDescent="0.3">
      <c r="B172" t="s">
        <v>127</v>
      </c>
      <c r="C172" s="1">
        <f>+C170+C171</f>
        <v>0</v>
      </c>
    </row>
    <row r="173" spans="1:7" x14ac:dyDescent="0.3">
      <c r="B173" t="s">
        <v>128</v>
      </c>
      <c r="C173" s="3">
        <f>+C9</f>
        <v>0</v>
      </c>
    </row>
    <row r="174" spans="1:7" x14ac:dyDescent="0.3">
      <c r="B174" t="s">
        <v>129</v>
      </c>
      <c r="C174" s="1">
        <f>+C172-C173</f>
        <v>0</v>
      </c>
    </row>
    <row r="176" spans="1:7" x14ac:dyDescent="0.3">
      <c r="A176" t="s">
        <v>101</v>
      </c>
      <c r="C176" s="1" t="s">
        <v>102</v>
      </c>
      <c r="D176" s="1" t="s">
        <v>103</v>
      </c>
    </row>
    <row r="177" spans="2:4" x14ac:dyDescent="0.3">
      <c r="B177" t="s">
        <v>130</v>
      </c>
      <c r="C177" s="3">
        <f>+C44</f>
        <v>0</v>
      </c>
      <c r="D177" s="3">
        <f>+D44</f>
        <v>0</v>
      </c>
    </row>
    <row r="178" spans="2:4" x14ac:dyDescent="0.3">
      <c r="B178" t="s">
        <v>131</v>
      </c>
      <c r="C178" s="1">
        <f>-D50</f>
        <v>0</v>
      </c>
      <c r="D178" s="16"/>
    </row>
    <row r="179" spans="2:4" x14ac:dyDescent="0.3">
      <c r="B179" t="s">
        <v>132</v>
      </c>
      <c r="C179" s="1">
        <f>+C87</f>
        <v>0</v>
      </c>
    </row>
    <row r="180" spans="2:4" x14ac:dyDescent="0.3">
      <c r="B180" t="s">
        <v>133</v>
      </c>
      <c r="D180" s="1">
        <f>+D92</f>
        <v>0</v>
      </c>
    </row>
    <row r="181" spans="2:4" x14ac:dyDescent="0.3">
      <c r="B181" t="s">
        <v>134</v>
      </c>
      <c r="C181" s="1">
        <f>+C97-D97</f>
        <v>0</v>
      </c>
    </row>
    <row r="182" spans="2:4" x14ac:dyDescent="0.3">
      <c r="B182" t="s">
        <v>135</v>
      </c>
      <c r="D182" s="1">
        <f>IF(+C104&gt; 0,+C104*-1,0) + IF(+D104&gt;0,+D104,0)</f>
        <v>0</v>
      </c>
    </row>
    <row r="183" spans="2:4" x14ac:dyDescent="0.3">
      <c r="B183" t="s">
        <v>136</v>
      </c>
      <c r="C183" s="4">
        <f>+C121</f>
        <v>0</v>
      </c>
      <c r="D183" s="4"/>
    </row>
    <row r="184" spans="2:4" x14ac:dyDescent="0.3">
      <c r="B184" t="s">
        <v>44</v>
      </c>
      <c r="C184" s="1">
        <f>SUM(C177:C183)</f>
        <v>0</v>
      </c>
      <c r="D184" s="1">
        <f>SUM(D177:D183)</f>
        <v>0</v>
      </c>
    </row>
    <row r="186" spans="2:4" x14ac:dyDescent="0.3">
      <c r="B186" t="s">
        <v>104</v>
      </c>
      <c r="C186" s="1" t="s">
        <v>106</v>
      </c>
      <c r="D186" s="1" t="s">
        <v>103</v>
      </c>
    </row>
    <row r="187" spans="2:4" x14ac:dyDescent="0.3">
      <c r="B187" t="s">
        <v>105</v>
      </c>
    </row>
    <row r="188" spans="2:4" x14ac:dyDescent="0.3">
      <c r="B188" t="s">
        <v>58</v>
      </c>
      <c r="C188" s="1">
        <f t="shared" ref="C188:D189" si="0">+C29</f>
        <v>0</v>
      </c>
      <c r="D188" s="1">
        <f t="shared" si="0"/>
        <v>0</v>
      </c>
    </row>
    <row r="189" spans="2:4" x14ac:dyDescent="0.3">
      <c r="B189" t="s">
        <v>56</v>
      </c>
      <c r="C189" s="1">
        <f t="shared" si="0"/>
        <v>0</v>
      </c>
      <c r="D189" s="1">
        <f t="shared" si="0"/>
        <v>0</v>
      </c>
    </row>
    <row r="190" spans="2:4" x14ac:dyDescent="0.3">
      <c r="B190" t="s">
        <v>57</v>
      </c>
      <c r="C190" s="1">
        <f>+C32</f>
        <v>0</v>
      </c>
      <c r="D190" s="1">
        <f>+D32</f>
        <v>0</v>
      </c>
    </row>
    <row r="191" spans="2:4" x14ac:dyDescent="0.3">
      <c r="B191" t="s">
        <v>107</v>
      </c>
      <c r="C191" s="1">
        <f t="shared" ref="C191:D191" si="1">+C33</f>
        <v>0</v>
      </c>
      <c r="D191" s="1">
        <f t="shared" si="1"/>
        <v>0</v>
      </c>
    </row>
    <row r="192" spans="2:4" x14ac:dyDescent="0.3">
      <c r="B192" t="s">
        <v>43</v>
      </c>
      <c r="C192" s="4">
        <f>+C38</f>
        <v>0</v>
      </c>
      <c r="D192" s="4">
        <f>+D38</f>
        <v>0</v>
      </c>
    </row>
    <row r="193" spans="2:4" x14ac:dyDescent="0.3">
      <c r="B193" t="s">
        <v>108</v>
      </c>
      <c r="C193" s="1">
        <f>SUM(C188:C192)</f>
        <v>0</v>
      </c>
      <c r="D193" s="1">
        <f>SUM(D188:D192)</f>
        <v>0</v>
      </c>
    </row>
    <row r="195" spans="2:4" x14ac:dyDescent="0.3">
      <c r="B195" t="s">
        <v>45</v>
      </c>
    </row>
    <row r="196" spans="2:4" x14ac:dyDescent="0.3">
      <c r="B196" t="s">
        <v>46</v>
      </c>
    </row>
    <row r="197" spans="2:4" x14ac:dyDescent="0.3">
      <c r="B197" t="s">
        <v>142</v>
      </c>
      <c r="C197" s="1">
        <f>(+C170)*-1</f>
        <v>0</v>
      </c>
    </row>
    <row r="198" spans="2:4" x14ac:dyDescent="0.3">
      <c r="B198" t="s">
        <v>143</v>
      </c>
      <c r="C198" s="1">
        <f>(+D184-D177)*-1</f>
        <v>0</v>
      </c>
    </row>
    <row r="199" spans="2:4" x14ac:dyDescent="0.3">
      <c r="B199" t="s">
        <v>144</v>
      </c>
      <c r="C199" s="4">
        <f>+C184-C177</f>
        <v>0</v>
      </c>
    </row>
    <row r="200" spans="2:4" x14ac:dyDescent="0.3">
      <c r="B200" t="s">
        <v>47</v>
      </c>
      <c r="C200" s="1">
        <f>SUM(C197:C199)</f>
        <v>0</v>
      </c>
    </row>
    <row r="202" spans="2:4" x14ac:dyDescent="0.3">
      <c r="B202" t="s">
        <v>48</v>
      </c>
    </row>
    <row r="203" spans="2:4" x14ac:dyDescent="0.3">
      <c r="B203" t="s">
        <v>50</v>
      </c>
      <c r="C203" s="1">
        <f>-C56-C72-C81-C96-C105-C133</f>
        <v>0</v>
      </c>
    </row>
    <row r="204" spans="2:4" x14ac:dyDescent="0.3">
      <c r="B204" t="s">
        <v>49</v>
      </c>
      <c r="C204" s="1">
        <f>+D56+D72+D81+D96+D105+D122+D129+D143+D64+D133</f>
        <v>0</v>
      </c>
    </row>
    <row r="205" spans="2:4" x14ac:dyDescent="0.3">
      <c r="B205" t="s">
        <v>79</v>
      </c>
      <c r="C205" s="1">
        <f>-C128-C134</f>
        <v>0</v>
      </c>
    </row>
    <row r="206" spans="2:4" x14ac:dyDescent="0.3">
      <c r="B206" t="s">
        <v>80</v>
      </c>
      <c r="C206" s="4">
        <f>+D116+D134</f>
        <v>0</v>
      </c>
    </row>
    <row r="207" spans="2:4" x14ac:dyDescent="0.3">
      <c r="B207" t="s">
        <v>51</v>
      </c>
      <c r="C207" s="1">
        <f>SUM(C203:C206)</f>
        <v>0</v>
      </c>
    </row>
  </sheetData>
  <pageMargins left="0.7" right="0.7" top="0.5" bottom="0.5" header="0.3" footer="0.3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opLeftCell="A15" workbookViewId="0">
      <selection activeCell="I30" sqref="I30"/>
    </sheetView>
  </sheetViews>
  <sheetFormatPr defaultRowHeight="14.4" x14ac:dyDescent="0.3"/>
  <cols>
    <col min="2" max="2" width="18.88671875" style="10" customWidth="1"/>
    <col min="3" max="3" width="22" style="10" customWidth="1"/>
    <col min="4" max="4" width="12.5546875" customWidth="1"/>
    <col min="5" max="5" width="18.5546875" style="10" customWidth="1"/>
    <col min="6" max="6" width="12.88671875" style="1" customWidth="1"/>
  </cols>
  <sheetData>
    <row r="1" spans="1:6" ht="43.5" customHeight="1" x14ac:dyDescent="0.3">
      <c r="A1" t="s">
        <v>31</v>
      </c>
      <c r="B1" s="11" t="s">
        <v>32</v>
      </c>
      <c r="C1" s="11" t="s">
        <v>33</v>
      </c>
      <c r="D1" t="s">
        <v>34</v>
      </c>
      <c r="E1" s="12" t="s">
        <v>53</v>
      </c>
    </row>
    <row r="2" spans="1:6" x14ac:dyDescent="0.3">
      <c r="A2">
        <v>11</v>
      </c>
      <c r="B2" s="10">
        <f t="shared" ref="B2:B17" si="0">ROUND(+$B$23*D2,0)</f>
        <v>17054590</v>
      </c>
      <c r="C2" s="10">
        <f t="shared" ref="C2:C17" si="1">ROUND(+$C$23*D2,0)</f>
        <v>2431510</v>
      </c>
      <c r="D2">
        <v>0.59</v>
      </c>
      <c r="E2" s="10">
        <f>ROUND(+E$23*D2,0)</f>
        <v>22809116</v>
      </c>
      <c r="F2" s="10">
        <f>ROUND(+F$23*D2,0)</f>
        <v>9237084</v>
      </c>
    </row>
    <row r="3" spans="1:6" x14ac:dyDescent="0.3">
      <c r="A3">
        <v>12</v>
      </c>
      <c r="B3" s="10">
        <f t="shared" si="0"/>
        <v>289061</v>
      </c>
      <c r="C3" s="10">
        <f t="shared" si="1"/>
        <v>41212</v>
      </c>
      <c r="D3">
        <v>0.01</v>
      </c>
      <c r="E3" s="10">
        <f t="shared" ref="E3:E17" si="2">ROUND(+E$23*D3,0)</f>
        <v>386595</v>
      </c>
      <c r="F3" s="10">
        <f t="shared" ref="F3:F17" si="3">ROUND(+F$23*D3,0)</f>
        <v>156561</v>
      </c>
    </row>
    <row r="4" spans="1:6" x14ac:dyDescent="0.3">
      <c r="A4">
        <v>13</v>
      </c>
      <c r="B4" s="10">
        <f t="shared" si="0"/>
        <v>2312487</v>
      </c>
      <c r="C4" s="10">
        <f t="shared" si="1"/>
        <v>329696</v>
      </c>
      <c r="D4">
        <v>0.08</v>
      </c>
      <c r="E4" s="10">
        <f t="shared" si="2"/>
        <v>3092762</v>
      </c>
      <c r="F4" s="10">
        <f t="shared" si="3"/>
        <v>1252486</v>
      </c>
    </row>
    <row r="5" spans="1:6" x14ac:dyDescent="0.3">
      <c r="A5">
        <v>21</v>
      </c>
      <c r="B5" s="10">
        <f t="shared" si="0"/>
        <v>867183</v>
      </c>
      <c r="C5" s="10">
        <f t="shared" si="1"/>
        <v>123636</v>
      </c>
      <c r="D5">
        <v>0.03</v>
      </c>
      <c r="E5" s="10">
        <f t="shared" si="2"/>
        <v>1159786</v>
      </c>
      <c r="F5" s="10">
        <f t="shared" si="3"/>
        <v>469682</v>
      </c>
    </row>
    <row r="6" spans="1:6" x14ac:dyDescent="0.3">
      <c r="A6">
        <v>23</v>
      </c>
      <c r="B6" s="10">
        <f t="shared" si="0"/>
        <v>1734365</v>
      </c>
      <c r="C6" s="10">
        <f t="shared" si="1"/>
        <v>247272</v>
      </c>
      <c r="D6">
        <v>0.06</v>
      </c>
      <c r="E6" s="10">
        <f t="shared" si="2"/>
        <v>2319571</v>
      </c>
      <c r="F6" s="10">
        <f t="shared" si="3"/>
        <v>939364</v>
      </c>
    </row>
    <row r="7" spans="1:6" x14ac:dyDescent="0.3">
      <c r="A7">
        <v>31</v>
      </c>
      <c r="B7" s="10">
        <f t="shared" si="0"/>
        <v>1445304</v>
      </c>
      <c r="C7" s="10">
        <f t="shared" si="1"/>
        <v>206060</v>
      </c>
      <c r="D7">
        <v>0.05</v>
      </c>
      <c r="E7" s="10">
        <f t="shared" si="2"/>
        <v>1932976</v>
      </c>
      <c r="F7" s="10">
        <f t="shared" si="3"/>
        <v>782804</v>
      </c>
    </row>
    <row r="8" spans="1:6" x14ac:dyDescent="0.3">
      <c r="A8">
        <v>32</v>
      </c>
      <c r="B8" s="10">
        <f t="shared" si="0"/>
        <v>0</v>
      </c>
      <c r="C8" s="10">
        <f t="shared" si="1"/>
        <v>0</v>
      </c>
      <c r="D8">
        <v>0</v>
      </c>
      <c r="E8" s="10">
        <f t="shared" si="2"/>
        <v>0</v>
      </c>
      <c r="F8" s="10">
        <f t="shared" si="3"/>
        <v>0</v>
      </c>
    </row>
    <row r="9" spans="1:6" x14ac:dyDescent="0.3">
      <c r="A9">
        <v>33</v>
      </c>
      <c r="B9" s="10">
        <f t="shared" si="0"/>
        <v>289061</v>
      </c>
      <c r="C9" s="10">
        <f t="shared" si="1"/>
        <v>41212</v>
      </c>
      <c r="D9">
        <v>0.01</v>
      </c>
      <c r="E9" s="10">
        <f t="shared" si="2"/>
        <v>386595</v>
      </c>
      <c r="F9" s="10">
        <f t="shared" si="3"/>
        <v>156561</v>
      </c>
    </row>
    <row r="10" spans="1:6" x14ac:dyDescent="0.3">
      <c r="A10">
        <v>34</v>
      </c>
      <c r="B10" s="10">
        <f t="shared" si="0"/>
        <v>0</v>
      </c>
      <c r="C10" s="10">
        <f t="shared" si="1"/>
        <v>0</v>
      </c>
      <c r="D10">
        <v>0</v>
      </c>
      <c r="E10" s="10">
        <f t="shared" si="2"/>
        <v>0</v>
      </c>
      <c r="F10" s="10">
        <f t="shared" si="3"/>
        <v>0</v>
      </c>
    </row>
    <row r="11" spans="1:6" x14ac:dyDescent="0.3">
      <c r="A11">
        <v>35</v>
      </c>
      <c r="B11" s="10">
        <f t="shared" si="0"/>
        <v>2312487</v>
      </c>
      <c r="C11" s="10">
        <f t="shared" si="1"/>
        <v>329696</v>
      </c>
      <c r="D11">
        <v>0.08</v>
      </c>
      <c r="E11" s="10">
        <f t="shared" si="2"/>
        <v>3092762</v>
      </c>
      <c r="F11" s="10">
        <f t="shared" si="3"/>
        <v>1252486</v>
      </c>
    </row>
    <row r="12" spans="1:6" x14ac:dyDescent="0.3">
      <c r="A12">
        <v>36</v>
      </c>
      <c r="B12" s="10">
        <f t="shared" si="0"/>
        <v>289061</v>
      </c>
      <c r="C12" s="10">
        <f t="shared" si="1"/>
        <v>41212</v>
      </c>
      <c r="D12">
        <v>0.01</v>
      </c>
      <c r="E12" s="10">
        <f t="shared" si="2"/>
        <v>386595</v>
      </c>
      <c r="F12" s="10">
        <f t="shared" si="3"/>
        <v>156561</v>
      </c>
    </row>
    <row r="13" spans="1:6" x14ac:dyDescent="0.3">
      <c r="A13">
        <v>41</v>
      </c>
      <c r="B13" s="10">
        <f t="shared" si="0"/>
        <v>867183</v>
      </c>
      <c r="C13" s="10">
        <f t="shared" si="1"/>
        <v>123636</v>
      </c>
      <c r="D13">
        <v>0.03</v>
      </c>
      <c r="E13" s="10">
        <f t="shared" si="2"/>
        <v>1159786</v>
      </c>
      <c r="F13" s="10">
        <f t="shared" si="3"/>
        <v>469682</v>
      </c>
    </row>
    <row r="14" spans="1:6" x14ac:dyDescent="0.3">
      <c r="A14">
        <v>51</v>
      </c>
      <c r="B14" s="10">
        <f t="shared" si="0"/>
        <v>578122</v>
      </c>
      <c r="C14" s="10">
        <f t="shared" si="1"/>
        <v>82424</v>
      </c>
      <c r="D14">
        <v>0.02</v>
      </c>
      <c r="E14" s="10">
        <f t="shared" si="2"/>
        <v>773190</v>
      </c>
      <c r="F14" s="10">
        <f t="shared" si="3"/>
        <v>313121</v>
      </c>
    </row>
    <row r="15" spans="1:6" x14ac:dyDescent="0.3">
      <c r="A15">
        <v>52</v>
      </c>
      <c r="B15" s="10">
        <f t="shared" si="0"/>
        <v>289061</v>
      </c>
      <c r="C15" s="10">
        <f t="shared" si="1"/>
        <v>41212</v>
      </c>
      <c r="D15">
        <v>0.01</v>
      </c>
      <c r="E15" s="10">
        <f t="shared" si="2"/>
        <v>386595</v>
      </c>
      <c r="F15" s="10">
        <f t="shared" si="3"/>
        <v>156561</v>
      </c>
    </row>
    <row r="16" spans="1:6" x14ac:dyDescent="0.3">
      <c r="A16">
        <v>53</v>
      </c>
      <c r="B16" s="10">
        <f t="shared" si="0"/>
        <v>289061</v>
      </c>
      <c r="C16" s="10">
        <f t="shared" si="1"/>
        <v>41212</v>
      </c>
      <c r="D16">
        <v>0.01</v>
      </c>
      <c r="E16" s="10">
        <f t="shared" si="2"/>
        <v>386595</v>
      </c>
      <c r="F16" s="10">
        <f t="shared" si="3"/>
        <v>156561</v>
      </c>
    </row>
    <row r="17" spans="1:6" x14ac:dyDescent="0.3">
      <c r="A17">
        <v>61</v>
      </c>
      <c r="B17" s="10">
        <f t="shared" si="0"/>
        <v>289061</v>
      </c>
      <c r="C17" s="10">
        <f t="shared" si="1"/>
        <v>41212</v>
      </c>
      <c r="D17">
        <v>0.01</v>
      </c>
      <c r="E17" s="10">
        <f t="shared" si="2"/>
        <v>386595</v>
      </c>
      <c r="F17" s="10">
        <f t="shared" si="3"/>
        <v>156561</v>
      </c>
    </row>
    <row r="18" spans="1:6" x14ac:dyDescent="0.3">
      <c r="A18" t="s">
        <v>52</v>
      </c>
      <c r="B18" s="10">
        <f>SUM(B2:B17)</f>
        <v>28906087</v>
      </c>
      <c r="C18" s="10">
        <f>SUM(C2:C17)</f>
        <v>4121202</v>
      </c>
      <c r="E18" s="10">
        <f>SUM(E2:E17)</f>
        <v>38659519</v>
      </c>
      <c r="F18" s="10">
        <f>SUM(F2:F17)</f>
        <v>15656075</v>
      </c>
    </row>
    <row r="19" spans="1:6" x14ac:dyDescent="0.3">
      <c r="A19">
        <v>62</v>
      </c>
    </row>
    <row r="20" spans="1:6" x14ac:dyDescent="0.3">
      <c r="A20">
        <v>72</v>
      </c>
    </row>
    <row r="21" spans="1:6" x14ac:dyDescent="0.3">
      <c r="A21">
        <v>73</v>
      </c>
    </row>
    <row r="22" spans="1:6" x14ac:dyDescent="0.3">
      <c r="A22">
        <v>81</v>
      </c>
    </row>
    <row r="23" spans="1:6" x14ac:dyDescent="0.3">
      <c r="B23" s="10">
        <v>28906084</v>
      </c>
      <c r="C23" s="10">
        <v>4121204</v>
      </c>
      <c r="E23" s="10">
        <v>38659519</v>
      </c>
      <c r="F23" s="1">
        <v>15656074</v>
      </c>
    </row>
  </sheetData>
  <pageMargins left="0.7" right="0.7" top="0.75" bottom="0.75" header="0.3" footer="0.3"/>
  <pageSetup orientation="landscape" r:id="rId1"/>
  <headerFooter>
    <oddHeader>&amp;CAllocation of Pension Related De-Expending by Function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ElbaCollier</dc:creator>
  <cp:lastModifiedBy>Elba Collier</cp:lastModifiedBy>
  <cp:lastPrinted>2019-03-21T18:28:04Z</cp:lastPrinted>
  <dcterms:created xsi:type="dcterms:W3CDTF">2015-07-14T15:58:59Z</dcterms:created>
  <dcterms:modified xsi:type="dcterms:W3CDTF">2024-03-11T17:02:15Z</dcterms:modified>
</cp:coreProperties>
</file>