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UDLEA24\Worksheets\"/>
    </mc:Choice>
  </mc:AlternateContent>
  <xr:revisionPtr revIDLastSave="0" documentId="8_{C177B79D-13CE-452E-AB40-CA6D7EB58968}" xr6:coauthVersionLast="47" xr6:coauthVersionMax="47" xr10:uidLastSave="{00000000-0000-0000-0000-000000000000}"/>
  <bookViews>
    <workbookView xWindow="38280" yWindow="-120" windowWidth="29040" windowHeight="15720" xr2:uid="{00000000-000D-0000-FFFF-FFFF00000000}"/>
  </bookViews>
  <sheets>
    <sheet name="Sheet1" sheetId="1" r:id="rId1"/>
    <sheet name="60 day" sheetId="3" r:id="rId2"/>
  </sheets>
  <definedNames>
    <definedName name="_xlnm.Print_Area" localSheetId="0">Sheet1!$A$1:$D$155</definedName>
  </definedNames>
  <calcPr calcId="191029"/>
</workbook>
</file>

<file path=xl/calcChain.xml><?xml version="1.0" encoding="utf-8"?>
<calcChain xmlns="http://schemas.openxmlformats.org/spreadsheetml/2006/main">
  <c r="C11" i="1" l="1"/>
  <c r="C129" i="1" l="1"/>
  <c r="C124" i="1"/>
  <c r="C45" i="1"/>
  <c r="C30" i="1"/>
  <c r="C101" i="1"/>
  <c r="C104" i="1" s="1"/>
  <c r="C41" i="1"/>
  <c r="D102" i="1" l="1"/>
  <c r="D103" i="1"/>
  <c r="C140" i="1"/>
  <c r="C125" i="1" l="1"/>
  <c r="C131" i="1"/>
  <c r="C51" i="1" l="1"/>
  <c r="C50" i="1"/>
  <c r="D53" i="1" l="1"/>
  <c r="C121" i="1"/>
  <c r="D52" i="1"/>
  <c r="C54" i="1" s="1"/>
  <c r="C12" i="1"/>
  <c r="C31" i="1" l="1"/>
  <c r="C120" i="1" s="1"/>
  <c r="D74" i="1"/>
  <c r="C128" i="1" s="1"/>
  <c r="D25" i="3"/>
  <c r="E25" i="3"/>
  <c r="D64" i="1" l="1"/>
  <c r="E10" i="3"/>
  <c r="E5" i="3"/>
  <c r="D10" i="3"/>
  <c r="D5" i="3"/>
  <c r="F9" i="3" l="1"/>
  <c r="F4" i="3"/>
  <c r="E11" i="3"/>
  <c r="F5" i="3"/>
  <c r="D11" i="3"/>
  <c r="D6" i="3"/>
  <c r="D13" i="3" s="1"/>
  <c r="F10" i="3" l="1"/>
  <c r="F11" i="3"/>
  <c r="E6" i="3"/>
  <c r="E13" i="3" s="1"/>
  <c r="F6" i="3"/>
  <c r="C40" i="1"/>
  <c r="C73" i="1"/>
  <c r="C72" i="1"/>
  <c r="C15" i="1"/>
  <c r="C18" i="1"/>
  <c r="C32" i="1" s="1"/>
  <c r="C142" i="1" l="1"/>
  <c r="C122" i="1"/>
  <c r="D82" i="1"/>
  <c r="C34" i="1"/>
  <c r="F13" i="3"/>
  <c r="C19" i="1"/>
  <c r="C33" i="1" s="1"/>
  <c r="D83" i="1" s="1"/>
  <c r="C123" i="1" l="1"/>
  <c r="C35" i="1"/>
  <c r="C92" i="1" s="1"/>
  <c r="C84" i="1"/>
  <c r="C65" i="1"/>
  <c r="D63" i="1"/>
  <c r="C126" i="1" l="1"/>
  <c r="C130" i="1"/>
  <c r="C132" i="1" s="1"/>
  <c r="C109" i="1"/>
  <c r="C111" i="1" s="1"/>
  <c r="C143" i="1"/>
  <c r="C144" i="1" s="1"/>
  <c r="C146" i="1" s="1"/>
  <c r="C154" i="1" s="1"/>
  <c r="D155" i="1" s="1"/>
  <c r="D93" i="1"/>
  <c r="C95" i="1"/>
  <c r="D94" i="1"/>
  <c r="D85" i="1"/>
  <c r="C86" i="1"/>
  <c r="C42" i="1"/>
  <c r="C134" i="1" l="1"/>
  <c r="C148" i="1"/>
  <c r="D149" i="1" s="1"/>
</calcChain>
</file>

<file path=xl/sharedStrings.xml><?xml version="1.0" encoding="utf-8"?>
<sst xmlns="http://schemas.openxmlformats.org/spreadsheetml/2006/main" count="161" uniqueCount="128">
  <si>
    <t>Debit</t>
  </si>
  <si>
    <t>Credit</t>
  </si>
  <si>
    <t>Description</t>
  </si>
  <si>
    <t>Tax Levy M&amp;O</t>
  </si>
  <si>
    <t>Tax Levy DS</t>
  </si>
  <si>
    <t>Beginning Net Position</t>
  </si>
  <si>
    <t>Ending Net Position</t>
  </si>
  <si>
    <t>Unassigned Net Position</t>
  </si>
  <si>
    <t>Information Required to Perform Tax Revenue Adjustments for Government Wide Exhibit B-1</t>
  </si>
  <si>
    <t>a.  Total Current Year Tax Levy from Information from Tax Assessor/Collector</t>
  </si>
  <si>
    <t>b.  Adjustments to current year levy performed by Tax Assessor/Collection</t>
  </si>
  <si>
    <t>From Information from Tax Assessor/Collector:</t>
  </si>
  <si>
    <t>From District's Accounting Records:</t>
  </si>
  <si>
    <t>Tax Revenues reported in Exhibit B-1 MUST be no MORE than the current year levy for both M&amp;O and DS</t>
  </si>
  <si>
    <t xml:space="preserve">M&amp;O and Tax Revenues for Debt Service.  </t>
  </si>
  <si>
    <t>From District's Records and/or  Tax Assessor/Collector</t>
  </si>
  <si>
    <t>b.  Total amount of Tax Revenues Collected for DS</t>
  </si>
  <si>
    <t>A.</t>
  </si>
  <si>
    <t>B.</t>
  </si>
  <si>
    <t>C.</t>
  </si>
  <si>
    <t>Misc Local Revenue</t>
  </si>
  <si>
    <t>as Revenues EARNED during the current FY.  These have been reported in the fund level statement as</t>
  </si>
  <si>
    <t>Deferred Resource Inflow for Property Taxes (2601)</t>
  </si>
  <si>
    <t>Deferred Inflow</t>
  </si>
  <si>
    <t>reclassified from Deferred Resource Inflow for Property Taxes to Beginning Net Position as these are</t>
  </si>
  <si>
    <t>revenues earned in prior periods.</t>
  </si>
  <si>
    <t xml:space="preserve">d.  Amount of Uncollected Taxes from Current Year  DS Levy </t>
  </si>
  <si>
    <t xml:space="preserve">f.  Amount of Uncollected Taxes from Prior Year  DS Levies </t>
  </si>
  <si>
    <t xml:space="preserve">             Total Allowance for Uncollectible Taxes</t>
  </si>
  <si>
    <t>c.  Total Collections for M&amp;O</t>
  </si>
  <si>
    <t>d.  Total Collections for DS</t>
  </si>
  <si>
    <t>e.  Current year Collections from M&amp;O Current Year Levy</t>
  </si>
  <si>
    <t>f.  Current year Collections from Debt Service Curent Year Levy</t>
  </si>
  <si>
    <t>g.  Current year Collections from M&amp;O All Prior Year Levies</t>
  </si>
  <si>
    <t>h.  Current year Collections from Debt Service All Prior Year Levies</t>
  </si>
  <si>
    <t>i.  Total Delinquent Taxes</t>
  </si>
  <si>
    <t>j.  Delinquent taxes for Current Year Levy (after Adjustments)</t>
  </si>
  <si>
    <t>k.  Delinquent Taxes for all Prior Year</t>
  </si>
  <si>
    <t>l.  Tax Rate for Current Year for M&amp;O</t>
  </si>
  <si>
    <t>m.  Tax Rate for Current Year for DS</t>
  </si>
  <si>
    <t xml:space="preserve">n.  Proportion of Total Tax Rate for M&amp;O  </t>
  </si>
  <si>
    <t>o.  Proportion of Total Tax Rate for DS</t>
  </si>
  <si>
    <t>c.  Amount of Uncollected Taxes from Current Year  for M&amp;O (use proportion of Tax Rate)</t>
  </si>
  <si>
    <t>h.  Total Allowance for Uncollectible Taxes for DS</t>
  </si>
  <si>
    <t>Tax Levy M&amp;O (Collected from PY Levy by FY end)</t>
  </si>
  <si>
    <t>Tax Levy DS (collected from PY Levy by FY end)</t>
  </si>
  <si>
    <t>Tax Levy DS (Delinquent Taxes CY Levy less Allowance for Uncollectible)</t>
  </si>
  <si>
    <t>Tax Levy M&amp;O (Delinquent Taxes CY Levy less Allowance for Uncollectible)</t>
  </si>
  <si>
    <t>Deferred Inflow - Prop Taxes (Total Prior Year Delinquent less Allowance for Uncollectible)</t>
  </si>
  <si>
    <t>Items colored Green are to be entered.  All others are calculated.</t>
  </si>
  <si>
    <t>a.  Amount of Tax Revenue From Current Year Levy  for M&amp;O Reported Using 60 Day Rule</t>
  </si>
  <si>
    <t>b.  Amount of Tax Revenue From Current Year Levy  for Debt Service Reported Using 60 Day Rule</t>
  </si>
  <si>
    <t>c.  Amount of Tax Revenue from Prior Year Levies for M&amp;O Reported Using 60 Day Rule</t>
  </si>
  <si>
    <t>d.  Amount of Tax Revenue from Prior Year Levies for Debt Service Reported Using 60 Day Rule</t>
  </si>
  <si>
    <t>i.  CY Allowance for Uncollectible Taxes for M&amp;O</t>
  </si>
  <si>
    <t>j.  CY Allowance for Uncollectible Taxes for DS</t>
  </si>
  <si>
    <t>k. PY Allowance for Uncollectible Taxes for M&amp;O</t>
  </si>
  <si>
    <t>l. PY Allowance for Uncollectible Taxes for DS</t>
  </si>
  <si>
    <t>Reported in the Fund Level Statements - They were NOT earned this FY.</t>
  </si>
  <si>
    <t>M&amp;O-current year</t>
  </si>
  <si>
    <t>M&amp;O-prior  years</t>
  </si>
  <si>
    <t>M&amp;O Total</t>
  </si>
  <si>
    <t>I&amp;S-current year</t>
  </si>
  <si>
    <t>I&amp;S-prior  years</t>
  </si>
  <si>
    <t>I&amp;S Total</t>
  </si>
  <si>
    <t>Total</t>
  </si>
  <si>
    <t>Grand Total</t>
  </si>
  <si>
    <t>Jul-16</t>
  </si>
  <si>
    <t>Aug-16</t>
  </si>
  <si>
    <t>199-5711-6D</t>
  </si>
  <si>
    <t>522-5711-6D</t>
  </si>
  <si>
    <t>528-5711-6D</t>
  </si>
  <si>
    <t>199-5719-6D</t>
  </si>
  <si>
    <t>522-5719-6D</t>
  </si>
  <si>
    <t>528-5719-6D</t>
  </si>
  <si>
    <t>Adjustment #1 - Back Out Revenues reported under 60 day rule</t>
  </si>
  <si>
    <t>Adjustment #2 - Separate Tax revenues as reported in the Fund Level Statements into Tax Revenues for</t>
  </si>
  <si>
    <t>Adjustment #3 - We must now remove Taxes collected from prior years levies from the tax revenues</t>
  </si>
  <si>
    <t>Adjustment #4 - Delinquent Taxes from the CURRENT YEAR levy which are assumed to be collectible must be recorded</t>
  </si>
  <si>
    <t>Adjustment #5 - Delinquent Taxes from PRIOR YEAR levies which are assumed to be collectible must be</t>
  </si>
  <si>
    <t>These do not include the amount of revenues reported under 60 day rule from prior year levies</t>
  </si>
  <si>
    <t>because they were backed out in Adjustment #1</t>
  </si>
  <si>
    <t>Check to see if all 2601 is removed with the above adjustments:</t>
  </si>
  <si>
    <t>2601 as Reported on Exhibit C-1</t>
  </si>
  <si>
    <t>Unrestricted Net Position</t>
  </si>
  <si>
    <t>Disiposition of all property tax revenues reported with 5700 on Exhibit C-3</t>
  </si>
  <si>
    <t xml:space="preserve">  Taxes Collected under 60 day rule backed out</t>
  </si>
  <si>
    <t xml:space="preserve">  Taxes removed from current year revenues because from prior year levies</t>
  </si>
  <si>
    <t xml:space="preserve">  Tax Revenues from Current Year Levy remaining for revenues on Exhibit B-1</t>
  </si>
  <si>
    <t xml:space="preserve">      Taxes from Prior Year Collected using 60 day rule</t>
  </si>
  <si>
    <t xml:space="preserve">       Taxes Reported on C-3 moved to Beginning Net Position because earned in prior years</t>
  </si>
  <si>
    <t xml:space="preserve">      Taxes from Prior Year Levies collected this year Not Including those under 60 day rule</t>
  </si>
  <si>
    <t xml:space="preserve">  Total Disposition of Tax Revenues Reported on Exhibit C-3</t>
  </si>
  <si>
    <t xml:space="preserve">  Taxes from CY Collected with 60 day rule</t>
  </si>
  <si>
    <t xml:space="preserve">               Total delinquent Taxes Assumed to Be Collectible from Current Year Levy Last Year</t>
  </si>
  <si>
    <t xml:space="preserve">               Total delinquent Taxes Assumed to Be Collectible from PY Year Levies Last Year</t>
  </si>
  <si>
    <t xml:space="preserve">                                              Total esimated Last FY to be Collectible from Delinquent Taxes</t>
  </si>
  <si>
    <t xml:space="preserve">               Total Taxes Collected This Year from Prior Year Levies</t>
  </si>
  <si>
    <t xml:space="preserve">               Total Delinquent Taxes from Prior Year Levies Assumed to Be Collectible</t>
  </si>
  <si>
    <t xml:space="preserve">                                            Total from This Year's Adjusting Entries</t>
  </si>
  <si>
    <t xml:space="preserve">         Subtract Sum from the CY from the Sum from the Prior Year</t>
  </si>
  <si>
    <t>If The Total Estimated in the PY is Greater than the amounts for the current Year do this entry:</t>
  </si>
  <si>
    <t xml:space="preserve">             5070 - Misc. Local and Intermediate Revenues</t>
  </si>
  <si>
    <t xml:space="preserve">             9100 - Beginning Net Position</t>
  </si>
  <si>
    <t>If the Total Estimated in the PY is LESS than the amounts for the current Year, do this entry:</t>
  </si>
  <si>
    <t xml:space="preserve">            9100 - Beginning Net Position</t>
  </si>
  <si>
    <t xml:space="preserve">            5070 - Misc. Local and Intermediate Revenus</t>
  </si>
  <si>
    <t xml:space="preserve">g.  Total Allowance for Uncollectible Taxes for GF (M&amp;O) </t>
  </si>
  <si>
    <t xml:space="preserve">e.  Amount of Uncollected Taxes from Prior Year  M&amp;O Levies </t>
  </si>
  <si>
    <t>Note:  These will be picked up as current year revenues with Entry #4 and as prior year revenues with Entry #5</t>
  </si>
  <si>
    <t xml:space="preserve">  Difference Between these must be zero</t>
  </si>
  <si>
    <t>Tax Revenues Reported with 5700 on Exhibit C-3</t>
  </si>
  <si>
    <t>Calculate Correction to Beginning Net Position Resulting from Estimates in the Tax Adjustment from Last Year</t>
  </si>
  <si>
    <t>TAX REVENUE ADJUSTMENT WORKSHEET FROM EdMIS</t>
  </si>
  <si>
    <t xml:space="preserve">             5070 - Misc. Local and Intermediate Revenues (Additional difference in Estimation and Collection)</t>
  </si>
  <si>
    <t>Change in 2601 from adjusting entries above.</t>
  </si>
  <si>
    <t xml:space="preserve">Adjustment #6 - Accrued Penalty and Interest expected to be collected must be </t>
  </si>
  <si>
    <t>a.  Total amount of Tax Revenues Collected for M&amp;O  (Includes 60 day rule) including  Penalties &amp; Interest</t>
  </si>
  <si>
    <t>f.  Amount of Tax Revenue Collected for Penalties and Interest</t>
  </si>
  <si>
    <t>e.  Amount reported in Exhibit C-1 for CY Penalties and Interest Receivable for Delinquent Taxes</t>
  </si>
  <si>
    <t xml:space="preserve">      Tax Revenues for Penalties and Interest</t>
  </si>
  <si>
    <t>since these tax revenues are EARNED by levying the tax. This is the levy less CY Allowance less adjustments.</t>
  </si>
  <si>
    <t xml:space="preserve">  Delinquent Taxes from CY Levy Assumed to be Collecible must be added</t>
  </si>
  <si>
    <t xml:space="preserve">  Tax Revenues Collected for Penalty and Interest must be removed</t>
  </si>
  <si>
    <t xml:space="preserve">      Delinquent Taxes from CY Levy Assumed to be Collecible </t>
  </si>
  <si>
    <t xml:space="preserve"> to correct any</t>
  </si>
  <si>
    <t>rounding differences.</t>
  </si>
  <si>
    <t xml:space="preserve">Note:  Adjusted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</si>
</sst>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00000"/>
    <numFmt numFmtId="165" formatCode="#,##0.00000"/>
    <numFmt numFmtId="166" formatCode="#,##0.0000000"/>
  </numFmts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Fill="0" applyBorder="0" applyProtection="0">
      <alignment horizontal="center"/>
    </xf>
  </cellStyleXfs>
  <cellXfs count="18">
    <xf numFmtId="0" fontId="0" fillId="0" borderId="0" xfId="0"/>
    <xf numFmtId="3" fontId="0" fillId="0" borderId="0" xfId="0" applyNumberFormat="1"/>
    <xf numFmtId="165" fontId="0" fillId="0" borderId="0" xfId="0" applyNumberFormat="1"/>
    <xf numFmtId="3" fontId="0" fillId="2" borderId="0" xfId="0" applyNumberFormat="1" applyFill="1"/>
    <xf numFmtId="165" fontId="0" fillId="2" borderId="0" xfId="0" applyNumberFormat="1" applyFill="1"/>
    <xf numFmtId="43" fontId="0" fillId="0" borderId="0" xfId="0" applyNumberFormat="1"/>
    <xf numFmtId="43" fontId="2" fillId="0" borderId="0" xfId="0" applyNumberFormat="1" applyFont="1"/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43" fontId="2" fillId="0" borderId="1" xfId="0" applyNumberFormat="1" applyFont="1" applyBorder="1"/>
    <xf numFmtId="164" fontId="0" fillId="0" borderId="0" xfId="0" applyNumberFormat="1"/>
    <xf numFmtId="3" fontId="0" fillId="0" borderId="2" xfId="0" applyNumberFormat="1" applyBorder="1"/>
    <xf numFmtId="3" fontId="0" fillId="0" borderId="0" xfId="0" applyNumberFormat="1" applyAlignment="1">
      <alignment horizontal="center"/>
    </xf>
    <xf numFmtId="0" fontId="2" fillId="0" borderId="0" xfId="0" applyFont="1"/>
    <xf numFmtId="3" fontId="2" fillId="0" borderId="0" xfId="0" applyNumberFormat="1" applyFont="1"/>
    <xf numFmtId="3" fontId="0" fillId="3" borderId="0" xfId="0" applyNumberFormat="1" applyFill="1"/>
    <xf numFmtId="164" fontId="0" fillId="3" borderId="0" xfId="0" applyNumberFormat="1" applyFill="1"/>
    <xf numFmtId="166" fontId="0" fillId="0" borderId="0" xfId="0" applyNumberFormat="1"/>
  </cellXfs>
  <cellStyles count="2">
    <cellStyle name="CenterHead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5"/>
  <sheetViews>
    <sheetView tabSelected="1" topLeftCell="A122" workbookViewId="0">
      <selection activeCell="C140" sqref="C140"/>
    </sheetView>
  </sheetViews>
  <sheetFormatPr defaultRowHeight="14.4" x14ac:dyDescent="0.3"/>
  <cols>
    <col min="1" max="1" width="5.6640625" customWidth="1"/>
    <col min="2" max="2" width="86" customWidth="1"/>
    <col min="3" max="3" width="14.5546875" style="1" customWidth="1"/>
    <col min="4" max="4" width="17.6640625" style="1" customWidth="1"/>
    <col min="5" max="5" width="18.109375" customWidth="1"/>
    <col min="6" max="6" width="5.88671875" customWidth="1"/>
    <col min="7" max="7" width="28.21875" customWidth="1"/>
  </cols>
  <sheetData>
    <row r="1" spans="1:7" x14ac:dyDescent="0.3">
      <c r="A1" t="s">
        <v>113</v>
      </c>
    </row>
    <row r="2" spans="1:7" x14ac:dyDescent="0.3">
      <c r="A2" t="s">
        <v>8</v>
      </c>
    </row>
    <row r="3" spans="1:7" x14ac:dyDescent="0.3">
      <c r="B3" t="s">
        <v>49</v>
      </c>
    </row>
    <row r="4" spans="1:7" x14ac:dyDescent="0.3">
      <c r="A4" t="s">
        <v>11</v>
      </c>
    </row>
    <row r="5" spans="1:7" x14ac:dyDescent="0.3">
      <c r="A5" t="s">
        <v>17</v>
      </c>
      <c r="B5" t="s">
        <v>9</v>
      </c>
      <c r="C5" s="15">
        <v>0</v>
      </c>
    </row>
    <row r="6" spans="1:7" x14ac:dyDescent="0.3">
      <c r="B6" t="s">
        <v>10</v>
      </c>
      <c r="C6" s="15">
        <v>0</v>
      </c>
    </row>
    <row r="7" spans="1:7" x14ac:dyDescent="0.3">
      <c r="B7" t="s">
        <v>29</v>
      </c>
      <c r="C7" s="15">
        <v>0</v>
      </c>
    </row>
    <row r="8" spans="1:7" x14ac:dyDescent="0.3">
      <c r="B8" t="s">
        <v>30</v>
      </c>
      <c r="C8" s="15">
        <v>0</v>
      </c>
      <c r="E8" s="1"/>
    </row>
    <row r="9" spans="1:7" x14ac:dyDescent="0.3">
      <c r="B9" t="s">
        <v>31</v>
      </c>
      <c r="C9" s="15">
        <v>0</v>
      </c>
      <c r="E9" s="1"/>
    </row>
    <row r="10" spans="1:7" x14ac:dyDescent="0.3">
      <c r="B10" t="s">
        <v>32</v>
      </c>
      <c r="C10" s="15">
        <v>0</v>
      </c>
      <c r="E10" s="1"/>
    </row>
    <row r="11" spans="1:7" x14ac:dyDescent="0.3">
      <c r="B11" t="s">
        <v>33</v>
      </c>
      <c r="C11" s="3">
        <f>+C7-C9</f>
        <v>0</v>
      </c>
      <c r="E11" s="1"/>
    </row>
    <row r="12" spans="1:7" x14ac:dyDescent="0.3">
      <c r="B12" t="s">
        <v>34</v>
      </c>
      <c r="C12" s="3">
        <f>+C8-C10</f>
        <v>0</v>
      </c>
      <c r="E12" s="1"/>
    </row>
    <row r="13" spans="1:7" x14ac:dyDescent="0.3">
      <c r="B13" t="s">
        <v>35</v>
      </c>
      <c r="C13" s="15">
        <v>0</v>
      </c>
      <c r="E13" s="1"/>
    </row>
    <row r="14" spans="1:7" x14ac:dyDescent="0.3">
      <c r="B14" t="s">
        <v>36</v>
      </c>
      <c r="C14" s="15">
        <v>0</v>
      </c>
      <c r="E14" s="1"/>
      <c r="G14" s="1"/>
    </row>
    <row r="15" spans="1:7" x14ac:dyDescent="0.3">
      <c r="B15" t="s">
        <v>37</v>
      </c>
      <c r="C15" s="3">
        <f>+C13-C14</f>
        <v>0</v>
      </c>
      <c r="E15" s="1"/>
    </row>
    <row r="16" spans="1:7" x14ac:dyDescent="0.3">
      <c r="B16" t="s">
        <v>38</v>
      </c>
      <c r="C16" s="16">
        <v>0</v>
      </c>
      <c r="E16" s="1"/>
    </row>
    <row r="17" spans="1:7" x14ac:dyDescent="0.3">
      <c r="B17" t="s">
        <v>39</v>
      </c>
      <c r="C17" s="16">
        <v>0</v>
      </c>
      <c r="E17" s="1"/>
      <c r="G17" s="1"/>
    </row>
    <row r="18" spans="1:7" x14ac:dyDescent="0.3">
      <c r="B18" t="s">
        <v>40</v>
      </c>
      <c r="C18" s="4" t="e">
        <f>+C16/(C16+C17)</f>
        <v>#DIV/0!</v>
      </c>
      <c r="D18" s="2"/>
      <c r="E18" s="1"/>
    </row>
    <row r="19" spans="1:7" x14ac:dyDescent="0.3">
      <c r="B19" t="s">
        <v>41</v>
      </c>
      <c r="C19" s="4" t="e">
        <f>1-C18</f>
        <v>#DIV/0!</v>
      </c>
      <c r="D19" s="2"/>
      <c r="E19" s="1"/>
    </row>
    <row r="20" spans="1:7" x14ac:dyDescent="0.3">
      <c r="C20" s="2"/>
      <c r="E20" s="1"/>
    </row>
    <row r="21" spans="1:7" x14ac:dyDescent="0.3">
      <c r="A21" t="s">
        <v>15</v>
      </c>
      <c r="E21" s="1"/>
    </row>
    <row r="22" spans="1:7" x14ac:dyDescent="0.3">
      <c r="A22" t="s">
        <v>18</v>
      </c>
      <c r="B22" t="s">
        <v>50</v>
      </c>
      <c r="C22" s="15">
        <v>0</v>
      </c>
      <c r="E22" s="1"/>
    </row>
    <row r="23" spans="1:7" x14ac:dyDescent="0.3">
      <c r="B23" t="s">
        <v>51</v>
      </c>
      <c r="C23" s="15">
        <v>0</v>
      </c>
      <c r="G23" s="1"/>
    </row>
    <row r="24" spans="1:7" x14ac:dyDescent="0.3">
      <c r="B24" t="s">
        <v>52</v>
      </c>
      <c r="C24" s="15">
        <v>0</v>
      </c>
      <c r="D24" s="1" t="s">
        <v>127</v>
      </c>
      <c r="E24" s="1"/>
    </row>
    <row r="25" spans="1:7" x14ac:dyDescent="0.3">
      <c r="B25" t="s">
        <v>53</v>
      </c>
      <c r="C25" s="15">
        <v>0</v>
      </c>
      <c r="D25" s="1" t="s">
        <v>125</v>
      </c>
      <c r="E25" s="1"/>
    </row>
    <row r="26" spans="1:7" x14ac:dyDescent="0.3">
      <c r="B26" t="s">
        <v>119</v>
      </c>
      <c r="C26" s="15">
        <v>0</v>
      </c>
      <c r="D26" s="1" t="s">
        <v>126</v>
      </c>
      <c r="E26" s="1"/>
    </row>
    <row r="27" spans="1:7" x14ac:dyDescent="0.3">
      <c r="B27" t="s">
        <v>118</v>
      </c>
      <c r="C27" s="15">
        <v>0</v>
      </c>
      <c r="E27" s="1"/>
    </row>
    <row r="28" spans="1:7" x14ac:dyDescent="0.3">
      <c r="E28" s="1"/>
    </row>
    <row r="29" spans="1:7" x14ac:dyDescent="0.3">
      <c r="A29" t="s">
        <v>12</v>
      </c>
    </row>
    <row r="30" spans="1:7" x14ac:dyDescent="0.3">
      <c r="A30" t="s">
        <v>19</v>
      </c>
      <c r="B30" t="s">
        <v>117</v>
      </c>
      <c r="C30" s="3">
        <f>+C9+C11+C22+C24</f>
        <v>0</v>
      </c>
      <c r="E30" s="1"/>
    </row>
    <row r="31" spans="1:7" x14ac:dyDescent="0.3">
      <c r="B31" t="s">
        <v>16</v>
      </c>
      <c r="C31" s="3">
        <f>+C10+C12+C23+C25</f>
        <v>0</v>
      </c>
    </row>
    <row r="32" spans="1:7" x14ac:dyDescent="0.3">
      <c r="B32" t="s">
        <v>42</v>
      </c>
      <c r="C32" s="3" t="e">
        <f>(+C14)*C18</f>
        <v>#DIV/0!</v>
      </c>
      <c r="E32" s="1"/>
    </row>
    <row r="33" spans="1:6" x14ac:dyDescent="0.3">
      <c r="B33" t="s">
        <v>26</v>
      </c>
      <c r="C33" s="3" t="e">
        <f>(+C14)*C19</f>
        <v>#DIV/0!</v>
      </c>
      <c r="E33" s="1"/>
    </row>
    <row r="34" spans="1:6" x14ac:dyDescent="0.3">
      <c r="B34" t="s">
        <v>108</v>
      </c>
      <c r="C34" s="3" t="e">
        <f>(+C15)*C18</f>
        <v>#DIV/0!</v>
      </c>
      <c r="E34" s="1"/>
    </row>
    <row r="35" spans="1:6" x14ac:dyDescent="0.3">
      <c r="B35" t="s">
        <v>27</v>
      </c>
      <c r="C35" s="3" t="e">
        <f>(+C15)*C19</f>
        <v>#DIV/0!</v>
      </c>
      <c r="E35" s="1"/>
    </row>
    <row r="36" spans="1:6" x14ac:dyDescent="0.3">
      <c r="B36" t="s">
        <v>107</v>
      </c>
      <c r="C36" s="15">
        <v>0</v>
      </c>
      <c r="E36" s="10"/>
    </row>
    <row r="37" spans="1:6" x14ac:dyDescent="0.3">
      <c r="B37" t="s">
        <v>43</v>
      </c>
      <c r="C37" s="15">
        <v>0</v>
      </c>
      <c r="E37" s="17"/>
    </row>
    <row r="38" spans="1:6" x14ac:dyDescent="0.3">
      <c r="B38" t="s">
        <v>54</v>
      </c>
      <c r="C38" s="15">
        <v>0</v>
      </c>
      <c r="E38" s="1"/>
    </row>
    <row r="39" spans="1:6" x14ac:dyDescent="0.3">
      <c r="B39" t="s">
        <v>55</v>
      </c>
      <c r="C39" s="15">
        <v>0</v>
      </c>
      <c r="E39" s="1"/>
    </row>
    <row r="40" spans="1:6" x14ac:dyDescent="0.3">
      <c r="B40" t="s">
        <v>56</v>
      </c>
      <c r="C40" s="3">
        <f>+C36-C38</f>
        <v>0</v>
      </c>
      <c r="E40" s="1"/>
    </row>
    <row r="41" spans="1:6" x14ac:dyDescent="0.3">
      <c r="B41" t="s">
        <v>57</v>
      </c>
      <c r="C41" s="3">
        <f>+C37-C39</f>
        <v>0</v>
      </c>
      <c r="E41" s="1"/>
    </row>
    <row r="42" spans="1:6" x14ac:dyDescent="0.3">
      <c r="B42" t="s">
        <v>28</v>
      </c>
      <c r="C42" s="3">
        <f>SUM(C38:C41)</f>
        <v>0</v>
      </c>
      <c r="E42" s="1"/>
    </row>
    <row r="44" spans="1:6" x14ac:dyDescent="0.3">
      <c r="A44" t="s">
        <v>13</v>
      </c>
      <c r="E44" s="1"/>
    </row>
    <row r="45" spans="1:6" x14ac:dyDescent="0.3">
      <c r="A45" t="s">
        <v>121</v>
      </c>
      <c r="C45" s="1">
        <f>+C5-C6-C38-C39</f>
        <v>0</v>
      </c>
    </row>
    <row r="47" spans="1:6" x14ac:dyDescent="0.3">
      <c r="A47" s="13" t="s">
        <v>75</v>
      </c>
    </row>
    <row r="48" spans="1:6" x14ac:dyDescent="0.3">
      <c r="B48" t="s">
        <v>109</v>
      </c>
      <c r="F48" s="1"/>
    </row>
    <row r="49" spans="1:5" x14ac:dyDescent="0.3">
      <c r="B49" t="s">
        <v>2</v>
      </c>
      <c r="C49" s="12" t="s">
        <v>0</v>
      </c>
      <c r="D49" s="12" t="s">
        <v>1</v>
      </c>
    </row>
    <row r="50" spans="1:5" x14ac:dyDescent="0.3">
      <c r="A50">
        <v>5010</v>
      </c>
      <c r="B50" t="s">
        <v>3</v>
      </c>
      <c r="C50" s="1">
        <f>+C22+C24</f>
        <v>0</v>
      </c>
    </row>
    <row r="51" spans="1:5" x14ac:dyDescent="0.3">
      <c r="A51">
        <v>5011</v>
      </c>
      <c r="B51" t="s">
        <v>4</v>
      </c>
      <c r="C51" s="1">
        <f>+C23+C25</f>
        <v>0</v>
      </c>
      <c r="E51" s="1"/>
    </row>
    <row r="52" spans="1:5" x14ac:dyDescent="0.3">
      <c r="A52">
        <v>2601</v>
      </c>
      <c r="B52" t="s">
        <v>23</v>
      </c>
      <c r="D52" s="1">
        <f>+C50+C51</f>
        <v>0</v>
      </c>
    </row>
    <row r="53" spans="1:5" x14ac:dyDescent="0.3">
      <c r="A53">
        <v>9200</v>
      </c>
      <c r="B53" t="s">
        <v>6</v>
      </c>
      <c r="D53" s="1">
        <f>+C50+C51</f>
        <v>0</v>
      </c>
      <c r="E53" s="1"/>
    </row>
    <row r="54" spans="1:5" x14ac:dyDescent="0.3">
      <c r="A54">
        <v>3900</v>
      </c>
      <c r="B54" t="s">
        <v>84</v>
      </c>
      <c r="C54" s="1">
        <f>+D52</f>
        <v>0</v>
      </c>
    </row>
    <row r="60" spans="1:5" x14ac:dyDescent="0.3">
      <c r="A60" s="13" t="s">
        <v>76</v>
      </c>
    </row>
    <row r="61" spans="1:5" x14ac:dyDescent="0.3">
      <c r="A61" s="13" t="s">
        <v>14</v>
      </c>
    </row>
    <row r="62" spans="1:5" x14ac:dyDescent="0.3">
      <c r="B62" t="s">
        <v>2</v>
      </c>
      <c r="C62" s="12" t="s">
        <v>0</v>
      </c>
      <c r="D62" s="12" t="s">
        <v>1</v>
      </c>
    </row>
    <row r="63" spans="1:5" x14ac:dyDescent="0.3">
      <c r="A63">
        <v>5010</v>
      </c>
      <c r="B63" t="s">
        <v>3</v>
      </c>
      <c r="D63" s="1">
        <f>+C30-C22-C24</f>
        <v>0</v>
      </c>
    </row>
    <row r="64" spans="1:5" x14ac:dyDescent="0.3">
      <c r="A64">
        <v>5011</v>
      </c>
      <c r="B64" t="s">
        <v>4</v>
      </c>
      <c r="D64" s="1">
        <f>+C31 - C23 - C25</f>
        <v>0</v>
      </c>
    </row>
    <row r="65" spans="1:7" x14ac:dyDescent="0.3">
      <c r="A65">
        <v>5070</v>
      </c>
      <c r="B65" t="s">
        <v>20</v>
      </c>
      <c r="C65" s="1">
        <f>+C30+C31 - C22-C23-C24-C25</f>
        <v>0</v>
      </c>
    </row>
    <row r="67" spans="1:7" s="13" customFormat="1" x14ac:dyDescent="0.3">
      <c r="A67" s="13" t="s">
        <v>77</v>
      </c>
      <c r="C67" s="14"/>
      <c r="D67" s="14"/>
    </row>
    <row r="68" spans="1:7" x14ac:dyDescent="0.3">
      <c r="A68" s="13" t="s">
        <v>58</v>
      </c>
    </row>
    <row r="69" spans="1:7" x14ac:dyDescent="0.3">
      <c r="B69" t="s">
        <v>80</v>
      </c>
    </row>
    <row r="70" spans="1:7" x14ac:dyDescent="0.3">
      <c r="B70" t="s">
        <v>81</v>
      </c>
    </row>
    <row r="71" spans="1:7" x14ac:dyDescent="0.3">
      <c r="B71" t="s">
        <v>2</v>
      </c>
      <c r="C71" s="12" t="s">
        <v>0</v>
      </c>
      <c r="D71" s="12" t="s">
        <v>1</v>
      </c>
    </row>
    <row r="72" spans="1:7" x14ac:dyDescent="0.3">
      <c r="A72">
        <v>5010</v>
      </c>
      <c r="B72" t="s">
        <v>44</v>
      </c>
      <c r="C72" s="1">
        <f>+C11</f>
        <v>0</v>
      </c>
      <c r="G72" s="1"/>
    </row>
    <row r="73" spans="1:7" x14ac:dyDescent="0.3">
      <c r="A73">
        <v>5011</v>
      </c>
      <c r="B73" t="s">
        <v>45</v>
      </c>
      <c r="C73" s="1">
        <f>+C12</f>
        <v>0</v>
      </c>
    </row>
    <row r="74" spans="1:7" x14ac:dyDescent="0.3">
      <c r="A74">
        <v>9100</v>
      </c>
      <c r="B74" t="s">
        <v>5</v>
      </c>
      <c r="D74" s="1">
        <f>+C11 +C12</f>
        <v>0</v>
      </c>
      <c r="E74" s="1"/>
    </row>
    <row r="75" spans="1:7" x14ac:dyDescent="0.3">
      <c r="E75" s="1"/>
    </row>
    <row r="78" spans="1:7" x14ac:dyDescent="0.3">
      <c r="A78" s="13" t="s">
        <v>78</v>
      </c>
    </row>
    <row r="79" spans="1:7" x14ac:dyDescent="0.3">
      <c r="A79" s="13" t="s">
        <v>21</v>
      </c>
    </row>
    <row r="80" spans="1:7" x14ac:dyDescent="0.3">
      <c r="A80" s="13" t="s">
        <v>22</v>
      </c>
    </row>
    <row r="81" spans="1:7" x14ac:dyDescent="0.3">
      <c r="B81" t="s">
        <v>2</v>
      </c>
      <c r="C81" s="12" t="s">
        <v>0</v>
      </c>
      <c r="D81" s="12" t="s">
        <v>1</v>
      </c>
    </row>
    <row r="82" spans="1:7" x14ac:dyDescent="0.3">
      <c r="A82">
        <v>5010</v>
      </c>
      <c r="B82" t="s">
        <v>47</v>
      </c>
      <c r="D82" s="1" t="e">
        <f>+C32-C38</f>
        <v>#DIV/0!</v>
      </c>
      <c r="E82" s="1"/>
    </row>
    <row r="83" spans="1:7" x14ac:dyDescent="0.3">
      <c r="A83">
        <v>5011</v>
      </c>
      <c r="B83" t="s">
        <v>46</v>
      </c>
      <c r="D83" s="1" t="e">
        <f>+C33-C39</f>
        <v>#DIV/0!</v>
      </c>
      <c r="G83" s="1"/>
    </row>
    <row r="84" spans="1:7" x14ac:dyDescent="0.3">
      <c r="A84">
        <v>2601</v>
      </c>
      <c r="B84" t="s">
        <v>23</v>
      </c>
      <c r="C84" s="1" t="e">
        <f>+C32-C38+C33-C39</f>
        <v>#DIV/0!</v>
      </c>
      <c r="G84" s="1"/>
    </row>
    <row r="85" spans="1:7" x14ac:dyDescent="0.3">
      <c r="A85">
        <v>3900</v>
      </c>
      <c r="B85" t="s">
        <v>7</v>
      </c>
      <c r="D85" s="1" t="e">
        <f>+C84</f>
        <v>#DIV/0!</v>
      </c>
      <c r="G85" s="1"/>
    </row>
    <row r="86" spans="1:7" x14ac:dyDescent="0.3">
      <c r="A86">
        <v>9200</v>
      </c>
      <c r="B86" t="s">
        <v>6</v>
      </c>
      <c r="C86" s="1" t="e">
        <f>+C84</f>
        <v>#DIV/0!</v>
      </c>
      <c r="G86" s="1"/>
    </row>
    <row r="87" spans="1:7" x14ac:dyDescent="0.3">
      <c r="G87" s="1"/>
    </row>
    <row r="88" spans="1:7" x14ac:dyDescent="0.3">
      <c r="A88" s="13" t="s">
        <v>79</v>
      </c>
    </row>
    <row r="89" spans="1:7" x14ac:dyDescent="0.3">
      <c r="A89" s="13" t="s">
        <v>24</v>
      </c>
      <c r="G89" s="1"/>
    </row>
    <row r="90" spans="1:7" x14ac:dyDescent="0.3">
      <c r="A90" s="13" t="s">
        <v>25</v>
      </c>
      <c r="G90" s="1"/>
    </row>
    <row r="91" spans="1:7" x14ac:dyDescent="0.3">
      <c r="B91" t="s">
        <v>2</v>
      </c>
      <c r="C91" s="12" t="s">
        <v>0</v>
      </c>
      <c r="D91" s="12" t="s">
        <v>1</v>
      </c>
      <c r="G91" s="1"/>
    </row>
    <row r="92" spans="1:7" x14ac:dyDescent="0.3">
      <c r="A92">
        <v>2601</v>
      </c>
      <c r="B92" t="s">
        <v>48</v>
      </c>
      <c r="C92" s="1" t="e">
        <f>(+C34+C35)-C40-C41</f>
        <v>#DIV/0!</v>
      </c>
      <c r="G92" s="1"/>
    </row>
    <row r="93" spans="1:7" x14ac:dyDescent="0.3">
      <c r="A93">
        <v>9100</v>
      </c>
      <c r="B93" t="s">
        <v>5</v>
      </c>
      <c r="D93" s="1" t="e">
        <f>+C92</f>
        <v>#DIV/0!</v>
      </c>
      <c r="G93" s="1"/>
    </row>
    <row r="94" spans="1:7" x14ac:dyDescent="0.3">
      <c r="A94">
        <v>3900</v>
      </c>
      <c r="B94" t="s">
        <v>7</v>
      </c>
      <c r="D94" s="1" t="e">
        <f>+C92</f>
        <v>#DIV/0!</v>
      </c>
    </row>
    <row r="95" spans="1:7" x14ac:dyDescent="0.3">
      <c r="A95">
        <v>9200</v>
      </c>
      <c r="B95" t="s">
        <v>6</v>
      </c>
      <c r="C95" s="1" t="e">
        <f>+C92</f>
        <v>#DIV/0!</v>
      </c>
      <c r="G95" s="1"/>
    </row>
    <row r="96" spans="1:7" x14ac:dyDescent="0.3">
      <c r="G96" s="1"/>
    </row>
    <row r="97" spans="1:7" x14ac:dyDescent="0.3">
      <c r="A97" s="13" t="s">
        <v>116</v>
      </c>
      <c r="G97" s="1"/>
    </row>
    <row r="98" spans="1:7" x14ac:dyDescent="0.3">
      <c r="A98" s="13" t="s">
        <v>24</v>
      </c>
      <c r="G98" s="1"/>
    </row>
    <row r="99" spans="1:7" x14ac:dyDescent="0.3">
      <c r="A99" s="13" t="s">
        <v>25</v>
      </c>
    </row>
    <row r="100" spans="1:7" x14ac:dyDescent="0.3">
      <c r="B100" t="s">
        <v>2</v>
      </c>
      <c r="C100" s="12" t="s">
        <v>0</v>
      </c>
      <c r="D100" s="12" t="s">
        <v>1</v>
      </c>
    </row>
    <row r="101" spans="1:7" x14ac:dyDescent="0.3">
      <c r="A101">
        <v>2601</v>
      </c>
      <c r="B101" t="s">
        <v>48</v>
      </c>
      <c r="C101" s="1">
        <f>+C26</f>
        <v>0</v>
      </c>
    </row>
    <row r="102" spans="1:7" x14ac:dyDescent="0.3">
      <c r="A102">
        <v>9100</v>
      </c>
      <c r="B102" t="s">
        <v>5</v>
      </c>
      <c r="D102" s="1">
        <f>+C101</f>
        <v>0</v>
      </c>
    </row>
    <row r="103" spans="1:7" x14ac:dyDescent="0.3">
      <c r="A103">
        <v>3900</v>
      </c>
      <c r="B103" t="s">
        <v>7</v>
      </c>
      <c r="D103" s="1">
        <f>+C101</f>
        <v>0</v>
      </c>
    </row>
    <row r="104" spans="1:7" x14ac:dyDescent="0.3">
      <c r="A104">
        <v>9200</v>
      </c>
      <c r="B104" t="s">
        <v>6</v>
      </c>
      <c r="C104" s="1">
        <f>+C101</f>
        <v>0</v>
      </c>
    </row>
    <row r="108" spans="1:7" x14ac:dyDescent="0.3">
      <c r="A108" s="13" t="s">
        <v>82</v>
      </c>
    </row>
    <row r="109" spans="1:7" x14ac:dyDescent="0.3">
      <c r="A109">
        <v>1</v>
      </c>
      <c r="B109" t="s">
        <v>115</v>
      </c>
      <c r="C109" s="1" t="e">
        <f>+C92+C84-D52+C101</f>
        <v>#DIV/0!</v>
      </c>
    </row>
    <row r="110" spans="1:7" x14ac:dyDescent="0.3">
      <c r="A110">
        <v>2</v>
      </c>
      <c r="B110" t="s">
        <v>83</v>
      </c>
      <c r="C110" s="15">
        <v>0</v>
      </c>
      <c r="E110" s="1"/>
    </row>
    <row r="111" spans="1:7" x14ac:dyDescent="0.3">
      <c r="B111" t="s">
        <v>110</v>
      </c>
      <c r="C111" s="1" t="e">
        <f>+C109-C110</f>
        <v>#DIV/0!</v>
      </c>
      <c r="E111" s="1"/>
    </row>
    <row r="112" spans="1:7" x14ac:dyDescent="0.3">
      <c r="E112" s="1"/>
    </row>
    <row r="119" spans="1:5" x14ac:dyDescent="0.3">
      <c r="A119" s="13" t="s">
        <v>85</v>
      </c>
    </row>
    <row r="120" spans="1:5" x14ac:dyDescent="0.3">
      <c r="B120" t="s">
        <v>111</v>
      </c>
      <c r="C120" s="1">
        <f>+C30+C31 + C27</f>
        <v>0</v>
      </c>
    </row>
    <row r="121" spans="1:5" x14ac:dyDescent="0.3">
      <c r="B121" t="s">
        <v>86</v>
      </c>
      <c r="C121" s="1">
        <f>-C50-C51</f>
        <v>0</v>
      </c>
    </row>
    <row r="122" spans="1:5" x14ac:dyDescent="0.3">
      <c r="B122" t="s">
        <v>87</v>
      </c>
      <c r="C122" s="1">
        <f>-C72-C73</f>
        <v>0</v>
      </c>
    </row>
    <row r="123" spans="1:5" x14ac:dyDescent="0.3">
      <c r="B123" t="s">
        <v>122</v>
      </c>
      <c r="C123" s="1" t="e">
        <f>+D82+D83</f>
        <v>#DIV/0!</v>
      </c>
    </row>
    <row r="124" spans="1:5" x14ac:dyDescent="0.3">
      <c r="B124" t="s">
        <v>123</v>
      </c>
      <c r="C124" s="1">
        <f>-C27</f>
        <v>0</v>
      </c>
    </row>
    <row r="125" spans="1:5" x14ac:dyDescent="0.3">
      <c r="B125" t="s">
        <v>93</v>
      </c>
      <c r="C125" s="11">
        <f>+C22+C23</f>
        <v>0</v>
      </c>
    </row>
    <row r="126" spans="1:5" x14ac:dyDescent="0.3">
      <c r="B126" t="s">
        <v>88</v>
      </c>
      <c r="C126" s="1" t="e">
        <f>+C120+C121+C122 +C123 +C124+C125</f>
        <v>#DIV/0!</v>
      </c>
    </row>
    <row r="128" spans="1:5" x14ac:dyDescent="0.3">
      <c r="B128" t="s">
        <v>91</v>
      </c>
      <c r="C128" s="1">
        <f>+D74</f>
        <v>0</v>
      </c>
      <c r="E128" s="1"/>
    </row>
    <row r="129" spans="1:5" x14ac:dyDescent="0.3">
      <c r="B129" t="s">
        <v>120</v>
      </c>
      <c r="C129" s="1">
        <f>+C27</f>
        <v>0</v>
      </c>
      <c r="E129" s="1"/>
    </row>
    <row r="130" spans="1:5" x14ac:dyDescent="0.3">
      <c r="B130" t="s">
        <v>124</v>
      </c>
      <c r="C130" s="1" t="e">
        <f>-C123</f>
        <v>#DIV/0!</v>
      </c>
      <c r="E130" s="1"/>
    </row>
    <row r="131" spans="1:5" x14ac:dyDescent="0.3">
      <c r="B131" t="s">
        <v>89</v>
      </c>
      <c r="C131" s="11">
        <f>+C24+C25</f>
        <v>0</v>
      </c>
    </row>
    <row r="132" spans="1:5" x14ac:dyDescent="0.3">
      <c r="B132" t="s">
        <v>90</v>
      </c>
      <c r="C132" s="1" t="e">
        <f>+C128+C129+C131+C130</f>
        <v>#DIV/0!</v>
      </c>
    </row>
    <row r="134" spans="1:5" x14ac:dyDescent="0.3">
      <c r="B134" t="s">
        <v>92</v>
      </c>
      <c r="C134" s="1" t="e">
        <f>+C126+C132</f>
        <v>#DIV/0!</v>
      </c>
      <c r="E134" s="1"/>
    </row>
    <row r="137" spans="1:5" x14ac:dyDescent="0.3">
      <c r="A137" s="13" t="s">
        <v>112</v>
      </c>
    </row>
    <row r="138" spans="1:5" x14ac:dyDescent="0.3">
      <c r="B138" t="s">
        <v>94</v>
      </c>
      <c r="C138" s="15">
        <v>0</v>
      </c>
    </row>
    <row r="139" spans="1:5" x14ac:dyDescent="0.3">
      <c r="B139" t="s">
        <v>95</v>
      </c>
      <c r="C139" s="15">
        <v>0</v>
      </c>
    </row>
    <row r="140" spans="1:5" x14ac:dyDescent="0.3">
      <c r="B140" t="s">
        <v>96</v>
      </c>
      <c r="C140" s="1">
        <f>+C138+C139</f>
        <v>0</v>
      </c>
      <c r="E140" s="1"/>
    </row>
    <row r="142" spans="1:5" x14ac:dyDescent="0.3">
      <c r="B142" t="s">
        <v>97</v>
      </c>
      <c r="C142" s="1">
        <f>+C72+C73</f>
        <v>0</v>
      </c>
    </row>
    <row r="143" spans="1:5" x14ac:dyDescent="0.3">
      <c r="B143" t="s">
        <v>98</v>
      </c>
      <c r="C143" s="1" t="e">
        <f>+C92</f>
        <v>#DIV/0!</v>
      </c>
    </row>
    <row r="144" spans="1:5" x14ac:dyDescent="0.3">
      <c r="B144" t="s">
        <v>99</v>
      </c>
      <c r="C144" s="1" t="e">
        <f>+C142+C143</f>
        <v>#DIV/0!</v>
      </c>
    </row>
    <row r="146" spans="2:5" x14ac:dyDescent="0.3">
      <c r="B146" t="s">
        <v>100</v>
      </c>
      <c r="C146" s="1" t="e">
        <f>+C140-C144</f>
        <v>#DIV/0!</v>
      </c>
    </row>
    <row r="147" spans="2:5" x14ac:dyDescent="0.3">
      <c r="B147" t="s">
        <v>101</v>
      </c>
      <c r="C147" s="1" t="s">
        <v>0</v>
      </c>
      <c r="D147" s="1" t="s">
        <v>1</v>
      </c>
    </row>
    <row r="148" spans="2:5" x14ac:dyDescent="0.3">
      <c r="B148" t="s">
        <v>102</v>
      </c>
      <c r="C148" s="1" t="e">
        <f>+IF(+C146 &gt; 0, +C146,0)</f>
        <v>#DIV/0!</v>
      </c>
    </row>
    <row r="149" spans="2:5" x14ac:dyDescent="0.3">
      <c r="B149" t="s">
        <v>103</v>
      </c>
      <c r="D149" s="1" t="e">
        <f>+C148</f>
        <v>#DIV/0!</v>
      </c>
    </row>
    <row r="150" spans="2:5" x14ac:dyDescent="0.3">
      <c r="B150" t="s">
        <v>114</v>
      </c>
      <c r="C150" s="1">
        <v>0</v>
      </c>
    </row>
    <row r="151" spans="2:5" x14ac:dyDescent="0.3">
      <c r="B151" t="s">
        <v>103</v>
      </c>
      <c r="D151" s="1">
        <v>0</v>
      </c>
    </row>
    <row r="152" spans="2:5" x14ac:dyDescent="0.3">
      <c r="E152" s="1"/>
    </row>
    <row r="153" spans="2:5" x14ac:dyDescent="0.3">
      <c r="B153" t="s">
        <v>104</v>
      </c>
      <c r="C153" s="1" t="s">
        <v>0</v>
      </c>
      <c r="D153" s="1" t="s">
        <v>1</v>
      </c>
    </row>
    <row r="154" spans="2:5" x14ac:dyDescent="0.3">
      <c r="B154" t="s">
        <v>105</v>
      </c>
      <c r="C154" s="1" t="e">
        <f>+IF(+C146 &lt;0, +C146*-1,0)</f>
        <v>#DIV/0!</v>
      </c>
    </row>
    <row r="155" spans="2:5" x14ac:dyDescent="0.3">
      <c r="B155" t="s">
        <v>106</v>
      </c>
      <c r="D155" s="1" t="e">
        <f>+C154</f>
        <v>#DIV/0!</v>
      </c>
    </row>
  </sheetData>
  <pageMargins left="0.2" right="0.2" top="0.5" bottom="0.5" header="0.3" footer="0.3"/>
  <pageSetup scale="83" fitToHeight="0" orientation="portrait" r:id="rId1"/>
  <headerFooter>
    <oddHeader>&amp;CWORKSHEET FOR TAX ADJUSTMENTS FOR FUND TO GOVERNMENT WIDE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30"/>
  <sheetViews>
    <sheetView workbookViewId="0">
      <selection activeCell="E4" sqref="E4"/>
    </sheetView>
  </sheetViews>
  <sheetFormatPr defaultRowHeight="14.4" x14ac:dyDescent="0.3"/>
  <cols>
    <col min="3" max="3" width="16" bestFit="1" customWidth="1"/>
    <col min="4" max="5" width="13.21875" bestFit="1" customWidth="1"/>
    <col min="6" max="6" width="13.109375" bestFit="1" customWidth="1"/>
  </cols>
  <sheetData>
    <row r="2" spans="3:6" x14ac:dyDescent="0.3">
      <c r="D2" s="7" t="s">
        <v>67</v>
      </c>
      <c r="E2" s="8" t="s">
        <v>68</v>
      </c>
      <c r="F2" s="8" t="s">
        <v>65</v>
      </c>
    </row>
    <row r="4" spans="3:6" x14ac:dyDescent="0.3">
      <c r="C4" t="s">
        <v>59</v>
      </c>
      <c r="D4" s="5">
        <v>299655.46999999997</v>
      </c>
      <c r="E4" s="5">
        <v>375008.68</v>
      </c>
      <c r="F4" s="5">
        <f>SUM(D4:E4)</f>
        <v>674664.14999999991</v>
      </c>
    </row>
    <row r="5" spans="3:6" x14ac:dyDescent="0.3">
      <c r="C5" t="s">
        <v>60</v>
      </c>
      <c r="D5" s="5">
        <f>390656.3-D4</f>
        <v>91000.830000000016</v>
      </c>
      <c r="E5" s="5">
        <f>951156.67-E4</f>
        <v>576147.99</v>
      </c>
      <c r="F5" s="5">
        <f t="shared" ref="F5:F6" si="0">SUM(D5:E5)</f>
        <v>667148.82000000007</v>
      </c>
    </row>
    <row r="6" spans="3:6" x14ac:dyDescent="0.3">
      <c r="C6" t="s">
        <v>61</v>
      </c>
      <c r="D6" s="6">
        <f>SUM(D4:D5)</f>
        <v>390656.3</v>
      </c>
      <c r="E6" s="6">
        <f>SUM(E4:E5)</f>
        <v>951156.66999999993</v>
      </c>
      <c r="F6" s="6">
        <f t="shared" si="0"/>
        <v>1341812.97</v>
      </c>
    </row>
    <row r="7" spans="3:6" x14ac:dyDescent="0.3">
      <c r="D7" s="5"/>
      <c r="E7" s="5"/>
      <c r="F7" s="5"/>
    </row>
    <row r="8" spans="3:6" x14ac:dyDescent="0.3">
      <c r="D8" s="5"/>
      <c r="E8" s="5"/>
      <c r="F8" s="5"/>
    </row>
    <row r="9" spans="3:6" x14ac:dyDescent="0.3">
      <c r="C9" t="s">
        <v>62</v>
      </c>
      <c r="D9" s="5">
        <v>69733.789999999994</v>
      </c>
      <c r="E9" s="5">
        <v>87269.81</v>
      </c>
      <c r="F9" s="5">
        <f t="shared" ref="F9:F11" si="1">SUM(D9:E9)</f>
        <v>157003.59999999998</v>
      </c>
    </row>
    <row r="10" spans="3:6" x14ac:dyDescent="0.3">
      <c r="C10" t="s">
        <v>63</v>
      </c>
      <c r="D10" s="5">
        <f>80112.63-D9</f>
        <v>10378.840000000011</v>
      </c>
      <c r="E10" s="5">
        <f>215689.58-E9</f>
        <v>128419.76999999999</v>
      </c>
      <c r="F10" s="5">
        <f t="shared" si="1"/>
        <v>138798.60999999999</v>
      </c>
    </row>
    <row r="11" spans="3:6" x14ac:dyDescent="0.3">
      <c r="C11" t="s">
        <v>64</v>
      </c>
      <c r="D11" s="6">
        <f>SUM(D9:D10)</f>
        <v>80112.63</v>
      </c>
      <c r="E11" s="6">
        <f>SUM(E9:E10)</f>
        <v>215689.58</v>
      </c>
      <c r="F11" s="6">
        <f t="shared" si="1"/>
        <v>295802.20999999996</v>
      </c>
    </row>
    <row r="12" spans="3:6" x14ac:dyDescent="0.3">
      <c r="D12" s="5"/>
      <c r="E12" s="5"/>
      <c r="F12" s="5"/>
    </row>
    <row r="13" spans="3:6" ht="15" thickBot="1" x14ac:dyDescent="0.35">
      <c r="C13" t="s">
        <v>66</v>
      </c>
      <c r="D13" s="9">
        <f>D6+D11</f>
        <v>470768.93</v>
      </c>
      <c r="E13" s="9">
        <f t="shared" ref="E13:F13" si="2">E6+E11</f>
        <v>1166846.25</v>
      </c>
      <c r="F13" s="9">
        <f t="shared" si="2"/>
        <v>1637615.18</v>
      </c>
    </row>
    <row r="14" spans="3:6" ht="15" thickTop="1" x14ac:dyDescent="0.3"/>
    <row r="19" spans="3:6" x14ac:dyDescent="0.3">
      <c r="C19" t="s">
        <v>69</v>
      </c>
      <c r="D19" s="5">
        <v>390656.3</v>
      </c>
      <c r="E19" s="5">
        <v>951156.67</v>
      </c>
      <c r="F19" s="5"/>
    </row>
    <row r="20" spans="3:6" x14ac:dyDescent="0.3">
      <c r="C20" t="s">
        <v>72</v>
      </c>
      <c r="D20" s="5">
        <v>594866.14</v>
      </c>
      <c r="E20" s="5">
        <v>391940.28</v>
      </c>
      <c r="F20" s="5"/>
    </row>
    <row r="21" spans="3:6" x14ac:dyDescent="0.3">
      <c r="C21" t="s">
        <v>70</v>
      </c>
      <c r="D21" s="5">
        <v>5607.88</v>
      </c>
      <c r="E21" s="5">
        <v>15098.27</v>
      </c>
      <c r="F21" s="5"/>
    </row>
    <row r="22" spans="3:6" x14ac:dyDescent="0.3">
      <c r="C22" t="s">
        <v>73</v>
      </c>
      <c r="D22" s="5">
        <v>8720.34</v>
      </c>
      <c r="E22" s="5">
        <v>5906.08</v>
      </c>
      <c r="F22" s="5"/>
    </row>
    <row r="23" spans="3:6" x14ac:dyDescent="0.3">
      <c r="C23" t="s">
        <v>71</v>
      </c>
      <c r="D23" s="5">
        <v>74504.75</v>
      </c>
      <c r="E23" s="5">
        <v>200591.31</v>
      </c>
      <c r="F23" s="5"/>
    </row>
    <row r="24" spans="3:6" x14ac:dyDescent="0.3">
      <c r="C24" t="s">
        <v>74</v>
      </c>
      <c r="D24" s="5">
        <v>115855.95</v>
      </c>
      <c r="E24" s="5">
        <v>78466.44</v>
      </c>
      <c r="F24" s="5"/>
    </row>
    <row r="25" spans="3:6" x14ac:dyDescent="0.3">
      <c r="D25" s="6">
        <f>SUM(D19:D24)</f>
        <v>1190211.3599999999</v>
      </c>
      <c r="E25" s="6">
        <f>SUM(E19:E24)</f>
        <v>1643159.0500000003</v>
      </c>
      <c r="F25" s="5"/>
    </row>
    <row r="26" spans="3:6" x14ac:dyDescent="0.3">
      <c r="D26" s="5"/>
      <c r="E26" s="5"/>
      <c r="F26" s="5"/>
    </row>
    <row r="27" spans="3:6" x14ac:dyDescent="0.3">
      <c r="D27" s="5"/>
      <c r="E27" s="5"/>
      <c r="F27" s="5"/>
    </row>
    <row r="28" spans="3:6" x14ac:dyDescent="0.3">
      <c r="D28" s="5"/>
      <c r="E28" s="5"/>
      <c r="F28" s="5"/>
    </row>
    <row r="29" spans="3:6" x14ac:dyDescent="0.3">
      <c r="D29" s="5"/>
      <c r="E29" s="5"/>
      <c r="F29" s="5"/>
    </row>
    <row r="30" spans="3:6" x14ac:dyDescent="0.3">
      <c r="D30" s="5"/>
      <c r="E30" s="5"/>
      <c r="F30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60 day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President</dc:title>
  <dc:creator>Elba Collier</dc:creator>
  <dc:description>This Worksheet has been developed for use of AUDIT-L.E.A. users ONLY.  It is the property of EdMIS:  Education Management Information Systems, Inc.</dc:description>
  <cp:lastModifiedBy>Elba Collier</cp:lastModifiedBy>
  <cp:lastPrinted>2023-03-18T19:07:26Z</cp:lastPrinted>
  <dcterms:created xsi:type="dcterms:W3CDTF">2014-06-19T17:17:50Z</dcterms:created>
  <dcterms:modified xsi:type="dcterms:W3CDTF">2024-03-11T17:04:03Z</dcterms:modified>
</cp:coreProperties>
</file>